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C:\Users\YULIED.PENARANDA.SDA\Desktop\2024\1-ENERO-2024\PA cierre 2023\PA DICIEMBRE 2023\"/>
    </mc:Choice>
  </mc:AlternateContent>
  <xr:revisionPtr revIDLastSave="0" documentId="13_ncr:1_{B0F1C7F2-C4A5-43D4-8267-399EB7D71A9E}" xr6:coauthVersionLast="47" xr6:coauthVersionMax="47" xr10:uidLastSave="{00000000-0000-0000-0000-000000000000}"/>
  <bookViews>
    <workbookView xWindow="-120" yWindow="-120" windowWidth="20730" windowHeight="11160" activeTab="1" xr2:uid="{00000000-000D-0000-FFFF-FFFF00000000}"/>
  </bookViews>
  <sheets>
    <sheet name="GESTIÓN" sheetId="1" r:id="rId1"/>
    <sheet name="INVERSIÓN" sheetId="2" r:id="rId2"/>
    <sheet name="ACTIVIDADES" sheetId="3" r:id="rId3"/>
    <sheet name="TERRITORIALIZACION" sheetId="10" r:id="rId4"/>
    <sheet name="SPI" sheetId="8" r:id="rId5"/>
    <sheet name="Hoja1" sheetId="9" state="hidden" r:id="rId6"/>
  </sheets>
  <externalReferences>
    <externalReference r:id="rId7"/>
  </externalReferences>
  <definedNames>
    <definedName name="_xlnm._FilterDatabase" localSheetId="0" hidden="1">GESTIÓN!$A$12:$FC$12</definedName>
    <definedName name="_xlnm._FilterDatabase" localSheetId="1" hidden="1">INVERSIÓN!$A$9:$FB$60</definedName>
    <definedName name="_xlnm._FilterDatabase" localSheetId="3" hidden="1">TERRITORIALIZACION!$A$9:$AY$48</definedName>
    <definedName name="GRUPO_ETAREOS" localSheetId="4">#REF!</definedName>
    <definedName name="GRUPO_ETAREOS" localSheetId="3">#REF!</definedName>
    <definedName name="GRUPO_ETAREOS">#REF!</definedName>
    <definedName name="GRUPO_ETARIO" localSheetId="4">#REF!</definedName>
    <definedName name="GRUPO_ETARIO" localSheetId="3">#REF!</definedName>
    <definedName name="GRUPO_ETARIO">#REF!</definedName>
    <definedName name="GRUPO_ETNICO" localSheetId="4">#REF!</definedName>
    <definedName name="GRUPO_ETNICO" localSheetId="3">#REF!</definedName>
    <definedName name="GRUPO_ETNICO">#REF!</definedName>
    <definedName name="GRUPOETNICO" localSheetId="4">#REF!</definedName>
    <definedName name="GRUPOETNICO" localSheetId="3">#REF!</definedName>
    <definedName name="GRUPOETNICO">#REF!</definedName>
    <definedName name="LOCALIDAD" localSheetId="4">#REF!</definedName>
    <definedName name="LOCALIDAD" localSheetId="3">#REF!</definedName>
    <definedName name="LOCALIDAD">#REF!</definedName>
    <definedName name="LOCALIZACION" localSheetId="4">#REF!</definedName>
    <definedName name="LOCALIZACION" localSheetId="3">#REF!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8" i="2" l="1"/>
  <c r="G59" i="2"/>
  <c r="EW13" i="1"/>
  <c r="EV13" i="1"/>
  <c r="EU13" i="1"/>
  <c r="ET13" i="1"/>
  <c r="G53" i="2"/>
  <c r="G57" i="2"/>
  <c r="G56" i="2"/>
  <c r="G55" i="2"/>
  <c r="G52" i="2"/>
  <c r="G11" i="2"/>
  <c r="EU18" i="2"/>
  <c r="ET18" i="2"/>
  <c r="ES18" i="2"/>
  <c r="ER18" i="2"/>
  <c r="ER17" i="2"/>
  <c r="AE25" i="10"/>
  <c r="AE47" i="10"/>
  <c r="R47" i="10"/>
  <c r="Q47" i="10"/>
  <c r="Z47" i="10"/>
  <c r="AA47" i="10" s="1"/>
  <c r="AB47" i="10" s="1"/>
  <c r="M47" i="10"/>
  <c r="N47" i="10" s="1"/>
  <c r="O47" i="10" s="1"/>
  <c r="P47" i="10" s="1"/>
  <c r="Z46" i="10"/>
  <c r="AA46" i="10" s="1"/>
  <c r="AB46" i="10" s="1"/>
  <c r="M46" i="10"/>
  <c r="N46" i="10" s="1"/>
  <c r="O46" i="10" s="1"/>
  <c r="P46" i="10" s="1"/>
  <c r="Q46" i="10" s="1"/>
  <c r="R46" i="10" s="1"/>
  <c r="Z45" i="10"/>
  <c r="AA45" i="10" s="1"/>
  <c r="AB45" i="10" s="1"/>
  <c r="M45" i="10"/>
  <c r="N45" i="10" s="1"/>
  <c r="O45" i="10" s="1"/>
  <c r="P45" i="10" s="1"/>
  <c r="Q45" i="10" s="1"/>
  <c r="AA44" i="10"/>
  <c r="AB44" i="10" s="1"/>
  <c r="N44" i="10"/>
  <c r="O44" i="10" s="1"/>
  <c r="P44" i="10" s="1"/>
  <c r="Q44" i="10" s="1"/>
  <c r="R44" i="10" s="1"/>
  <c r="AA43" i="10"/>
  <c r="AB43" i="10" s="1"/>
  <c r="O43" i="10"/>
  <c r="P43" i="10" s="1"/>
  <c r="Q43" i="10" s="1"/>
  <c r="N43" i="10"/>
  <c r="AA42" i="10"/>
  <c r="AB42" i="10" s="1"/>
  <c r="N42" i="10"/>
  <c r="O42" i="10" s="1"/>
  <c r="P42" i="10" s="1"/>
  <c r="Q42" i="10" s="1"/>
  <c r="R42" i="10" s="1"/>
  <c r="AA41" i="10"/>
  <c r="AB41" i="10" s="1"/>
  <c r="N41" i="10"/>
  <c r="O41" i="10" s="1"/>
  <c r="P41" i="10" s="1"/>
  <c r="Q41" i="10" s="1"/>
  <c r="R41" i="10" s="1"/>
  <c r="AF40" i="10"/>
  <c r="AA40" i="10"/>
  <c r="AB40" i="10" s="1"/>
  <c r="S40" i="10"/>
  <c r="P40" i="10"/>
  <c r="Q40" i="10" s="1"/>
  <c r="R40" i="10" s="1"/>
  <c r="N40" i="10"/>
  <c r="AA39" i="10"/>
  <c r="AB39" i="10" s="1"/>
  <c r="N39" i="10"/>
  <c r="O39" i="10" s="1"/>
  <c r="P39" i="10" s="1"/>
  <c r="Q39" i="10" s="1"/>
  <c r="R39" i="10" s="1"/>
  <c r="AA38" i="10"/>
  <c r="AB38" i="10" s="1"/>
  <c r="N38" i="10"/>
  <c r="O38" i="10" s="1"/>
  <c r="P38" i="10" s="1"/>
  <c r="Q38" i="10" s="1"/>
  <c r="R38" i="10" s="1"/>
  <c r="AA37" i="10"/>
  <c r="AB37" i="10" s="1"/>
  <c r="N37" i="10"/>
  <c r="O37" i="10" s="1"/>
  <c r="P37" i="10" s="1"/>
  <c r="Q37" i="10" s="1"/>
  <c r="R37" i="10" s="1"/>
  <c r="AA36" i="10"/>
  <c r="AB36" i="10" s="1"/>
  <c r="N36" i="10"/>
  <c r="O36" i="10" s="1"/>
  <c r="P36" i="10" s="1"/>
  <c r="Q36" i="10" s="1"/>
  <c r="R36" i="10" s="1"/>
  <c r="AA35" i="10"/>
  <c r="AB35" i="10" s="1"/>
  <c r="N35" i="10"/>
  <c r="O35" i="10" s="1"/>
  <c r="P35" i="10" s="1"/>
  <c r="Q35" i="10" s="1"/>
  <c r="R35" i="10" s="1"/>
  <c r="AF34" i="10"/>
  <c r="AA34" i="10"/>
  <c r="AB34" i="10" s="1"/>
  <c r="S34" i="10"/>
  <c r="N34" i="10"/>
  <c r="O34" i="10" s="1"/>
  <c r="P34" i="10" s="1"/>
  <c r="Q34" i="10" s="1"/>
  <c r="R34" i="10" s="1"/>
  <c r="Z33" i="10"/>
  <c r="AA33" i="10" s="1"/>
  <c r="AB33" i="10" s="1"/>
  <c r="N33" i="10"/>
  <c r="O33" i="10" s="1"/>
  <c r="P33" i="10" s="1"/>
  <c r="Q33" i="10" s="1"/>
  <c r="R33" i="10" s="1"/>
  <c r="AD32" i="10"/>
  <c r="AA32" i="10"/>
  <c r="N32" i="10"/>
  <c r="AA31" i="10"/>
  <c r="AB31" i="10" s="1"/>
  <c r="N31" i="10"/>
  <c r="O31" i="10" s="1"/>
  <c r="P31" i="10" s="1"/>
  <c r="Q31" i="10" s="1"/>
  <c r="R31" i="10" s="1"/>
  <c r="AA30" i="10"/>
  <c r="AB30" i="10" s="1"/>
  <c r="AC30" i="10" s="1"/>
  <c r="AD30" i="10" s="1"/>
  <c r="O30" i="10"/>
  <c r="P30" i="10" s="1"/>
  <c r="Q30" i="10" s="1"/>
  <c r="R30" i="10" s="1"/>
  <c r="N30" i="10"/>
  <c r="AA29" i="10"/>
  <c r="AB29" i="10" s="1"/>
  <c r="N29" i="10"/>
  <c r="O29" i="10" s="1"/>
  <c r="P29" i="10" s="1"/>
  <c r="Q29" i="10" s="1"/>
  <c r="R29" i="10" s="1"/>
  <c r="AF28" i="10"/>
  <c r="AA28" i="10"/>
  <c r="AB28" i="10" s="1"/>
  <c r="AC28" i="10" s="1"/>
  <c r="AD28" i="10" s="1"/>
  <c r="S28" i="10"/>
  <c r="Z27" i="10"/>
  <c r="AA27" i="10" s="1"/>
  <c r="AB27" i="10" s="1"/>
  <c r="AC27" i="10" s="1"/>
  <c r="AD27" i="10" s="1"/>
  <c r="AE27" i="10" s="1"/>
  <c r="Y27" i="10"/>
  <c r="X27" i="10"/>
  <c r="W27" i="10"/>
  <c r="V27" i="10"/>
  <c r="U27" i="10"/>
  <c r="T27" i="10"/>
  <c r="N27" i="10"/>
  <c r="O27" i="10" s="1"/>
  <c r="P27" i="10" s="1"/>
  <c r="Q27" i="10" s="1"/>
  <c r="R27" i="10" s="1"/>
  <c r="AD26" i="10"/>
  <c r="AE26" i="10" s="1"/>
  <c r="Q26" i="10"/>
  <c r="R26" i="10" s="1"/>
  <c r="N26" i="10"/>
  <c r="AA25" i="10"/>
  <c r="AB25" i="10" s="1"/>
  <c r="N25" i="10"/>
  <c r="O25" i="10" s="1"/>
  <c r="P25" i="10" s="1"/>
  <c r="Q25" i="10" s="1"/>
  <c r="AA24" i="10"/>
  <c r="AB24" i="10" s="1"/>
  <c r="N24" i="10"/>
  <c r="O24" i="10" s="1"/>
  <c r="P24" i="10" s="1"/>
  <c r="Q24" i="10" s="1"/>
  <c r="R24" i="10" s="1"/>
  <c r="AA23" i="10"/>
  <c r="AB23" i="10" s="1"/>
  <c r="AC23" i="10" s="1"/>
  <c r="AD23" i="10" s="1"/>
  <c r="N23" i="10"/>
  <c r="O23" i="10" s="1"/>
  <c r="P23" i="10" s="1"/>
  <c r="Q23" i="10" s="1"/>
  <c r="R23" i="10" s="1"/>
  <c r="AF22" i="10"/>
  <c r="AA22" i="10"/>
  <c r="AB22" i="10" s="1"/>
  <c r="S22" i="10"/>
  <c r="Q22" i="10"/>
  <c r="R22" i="10" s="1"/>
  <c r="AA21" i="10"/>
  <c r="AB21" i="10" s="1"/>
  <c r="AC21" i="10" s="1"/>
  <c r="AD21" i="10" s="1"/>
  <c r="AE21" i="10" s="1"/>
  <c r="N21" i="10"/>
  <c r="O21" i="10" s="1"/>
  <c r="P21" i="10" s="1"/>
  <c r="Q21" i="10" s="1"/>
  <c r="R21" i="10" s="1"/>
  <c r="AA20" i="10"/>
  <c r="AB20" i="10" s="1"/>
  <c r="AC20" i="10" s="1"/>
  <c r="AD20" i="10" s="1"/>
  <c r="AA19" i="10"/>
  <c r="AB19" i="10" s="1"/>
  <c r="AC19" i="10" s="1"/>
  <c r="AD19" i="10" s="1"/>
  <c r="N19" i="10"/>
  <c r="O19" i="10" s="1"/>
  <c r="P19" i="10" s="1"/>
  <c r="Q19" i="10" s="1"/>
  <c r="R19" i="10" s="1"/>
  <c r="AA18" i="10"/>
  <c r="AB18" i="10" s="1"/>
  <c r="N18" i="10"/>
  <c r="N20" i="10" s="1"/>
  <c r="O20" i="10" s="1"/>
  <c r="AA17" i="10"/>
  <c r="AB17" i="10" s="1"/>
  <c r="AC17" i="10" s="1"/>
  <c r="AD17" i="10" s="1"/>
  <c r="N17" i="10"/>
  <c r="O17" i="10" s="1"/>
  <c r="P17" i="10" s="1"/>
  <c r="Q17" i="10" s="1"/>
  <c r="R17" i="10" s="1"/>
  <c r="AF16" i="10"/>
  <c r="AB16" i="10"/>
  <c r="AC16" i="10" s="1"/>
  <c r="AD16" i="10" s="1"/>
  <c r="S16" i="10"/>
  <c r="AA15" i="10"/>
  <c r="AB15" i="10" s="1"/>
  <c r="AC15" i="10" s="1"/>
  <c r="AD15" i="10" s="1"/>
  <c r="AA14" i="10"/>
  <c r="AB14" i="10" s="1"/>
  <c r="N14" i="10"/>
  <c r="O14" i="10" s="1"/>
  <c r="P14" i="10" s="1"/>
  <c r="Q14" i="10" s="1"/>
  <c r="R14" i="10" s="1"/>
  <c r="AC13" i="10"/>
  <c r="AD13" i="10" s="1"/>
  <c r="AE13" i="10" s="1"/>
  <c r="AA13" i="10"/>
  <c r="P13" i="10"/>
  <c r="Q13" i="10" s="1"/>
  <c r="R13" i="10" s="1"/>
  <c r="N13" i="10"/>
  <c r="N15" i="10" s="1"/>
  <c r="O15" i="10" s="1"/>
  <c r="P15" i="10" s="1"/>
  <c r="Q15" i="10" s="1"/>
  <c r="R15" i="10" s="1"/>
  <c r="AA12" i="10"/>
  <c r="AB12" i="10" s="1"/>
  <c r="N12" i="10"/>
  <c r="O12" i="10" s="1"/>
  <c r="P12" i="10" s="1"/>
  <c r="Q12" i="10" s="1"/>
  <c r="R12" i="10" s="1"/>
  <c r="AB11" i="10"/>
  <c r="AC11" i="10" s="1"/>
  <c r="AD11" i="10" s="1"/>
  <c r="AA11" i="10"/>
  <c r="N11" i="10"/>
  <c r="O11" i="10" s="1"/>
  <c r="P11" i="10" s="1"/>
  <c r="Q11" i="10" s="1"/>
  <c r="R11" i="10" s="1"/>
  <c r="AF10" i="10"/>
  <c r="AD10" i="10"/>
  <c r="AE10" i="10" s="1"/>
  <c r="AC10" i="10"/>
  <c r="AA10" i="10"/>
  <c r="S10" i="10"/>
  <c r="P10" i="10"/>
  <c r="Q10" i="10" s="1"/>
  <c r="R10" i="10" s="1"/>
  <c r="N10" i="10"/>
  <c r="O18" i="10" l="1"/>
  <c r="P18" i="10" s="1"/>
  <c r="Q18" i="10" s="1"/>
  <c r="R18" i="10" s="1"/>
  <c r="M48" i="10"/>
  <c r="N48" i="10" s="1"/>
  <c r="O48" i="10" s="1"/>
  <c r="P48" i="10" s="1"/>
  <c r="Q48" i="10" s="1"/>
  <c r="Z48" i="10"/>
  <c r="AA48" i="10" s="1"/>
  <c r="AB48" i="10" s="1"/>
  <c r="AC48" i="10" s="1"/>
  <c r="AD48" i="10" s="1"/>
  <c r="AC12" i="10"/>
  <c r="AD12" i="10" s="1"/>
  <c r="AC14" i="10"/>
  <c r="AD14" i="10" s="1"/>
  <c r="AE15" i="10"/>
  <c r="AE11" i="10"/>
  <c r="AE16" i="10"/>
  <c r="AE19" i="10"/>
  <c r="AE20" i="10"/>
  <c r="AC18" i="10"/>
  <c r="AD18" i="10" s="1"/>
  <c r="AC35" i="10"/>
  <c r="AD35" i="10" s="1"/>
  <c r="AE30" i="10"/>
  <c r="R48" i="10"/>
  <c r="AC34" i="10"/>
  <c r="AD34" i="10" s="1"/>
  <c r="AC36" i="10"/>
  <c r="AD36" i="10" s="1"/>
  <c r="AC40" i="10"/>
  <c r="AD40" i="10" s="1"/>
  <c r="AC29" i="10"/>
  <c r="AD29" i="10" s="1"/>
  <c r="AC39" i="10"/>
  <c r="AD39" i="10" s="1"/>
  <c r="AC42" i="10"/>
  <c r="AD42" i="10" s="1"/>
  <c r="AC44" i="10"/>
  <c r="AD44" i="10" s="1"/>
  <c r="AE17" i="10"/>
  <c r="AC22" i="10"/>
  <c r="AD22" i="10" s="1"/>
  <c r="AE23" i="10"/>
  <c r="AC24" i="10"/>
  <c r="AD24" i="10" s="1"/>
  <c r="AC25" i="10"/>
  <c r="AD25" i="10" s="1"/>
  <c r="AC31" i="10"/>
  <c r="AD31" i="10" s="1"/>
  <c r="AC33" i="10"/>
  <c r="AD33" i="10" s="1"/>
  <c r="AC37" i="10"/>
  <c r="AD37" i="10" s="1"/>
  <c r="AC47" i="10"/>
  <c r="AD47" i="10" s="1"/>
  <c r="R45" i="10"/>
  <c r="AC45" i="10"/>
  <c r="AD45" i="10" s="1"/>
  <c r="AE28" i="10"/>
  <c r="AC43" i="10"/>
  <c r="AD43" i="10" s="1"/>
  <c r="AC38" i="10"/>
  <c r="AD38" i="10" s="1"/>
  <c r="AC41" i="10"/>
  <c r="AD41" i="10" s="1"/>
  <c r="AC46" i="10"/>
  <c r="AD46" i="10" s="1"/>
  <c r="AE32" i="10"/>
  <c r="EV57" i="2"/>
  <c r="ER11" i="2"/>
  <c r="ER12" i="2"/>
  <c r="ER13" i="2"/>
  <c r="ER14" i="2"/>
  <c r="ER15" i="2"/>
  <c r="ER19" i="2"/>
  <c r="ER20" i="2"/>
  <c r="ER21" i="2"/>
  <c r="ER24" i="2"/>
  <c r="ER25" i="2"/>
  <c r="ER26" i="2"/>
  <c r="ER27" i="2"/>
  <c r="ER29" i="2"/>
  <c r="ER31" i="2"/>
  <c r="ER32" i="2"/>
  <c r="ER33" i="2"/>
  <c r="ER34" i="2"/>
  <c r="ER35" i="2"/>
  <c r="ER38" i="2"/>
  <c r="ER39" i="2"/>
  <c r="ER40" i="2"/>
  <c r="ER41" i="2"/>
  <c r="ER42" i="2"/>
  <c r="ER43" i="2"/>
  <c r="ER45" i="2"/>
  <c r="ER46" i="2"/>
  <c r="ER47" i="2"/>
  <c r="ER48" i="2"/>
  <c r="ER49" i="2"/>
  <c r="ER50" i="2"/>
  <c r="ER52" i="2"/>
  <c r="ER53" i="2"/>
  <c r="ER54" i="2"/>
  <c r="ER55" i="2"/>
  <c r="ER56" i="2"/>
  <c r="ER57" i="2"/>
  <c r="ER10" i="2"/>
  <c r="ET14" i="1"/>
  <c r="AE43" i="10" l="1"/>
  <c r="AE44" i="10"/>
  <c r="AE29" i="10"/>
  <c r="AE33" i="10"/>
  <c r="AE42" i="10"/>
  <c r="AE48" i="10"/>
  <c r="AE12" i="10"/>
  <c r="AE41" i="10"/>
  <c r="AE39" i="10"/>
  <c r="AE45" i="10"/>
  <c r="AE35" i="10"/>
  <c r="AE46" i="10"/>
  <c r="AE22" i="10"/>
  <c r="AE31" i="10"/>
  <c r="AE24" i="10"/>
  <c r="AE36" i="10"/>
  <c r="AE18" i="10"/>
  <c r="AE38" i="10"/>
  <c r="AE37" i="10"/>
  <c r="AE40" i="10"/>
  <c r="AE34" i="10"/>
  <c r="AE14" i="10"/>
  <c r="DG28" i="2" l="1"/>
  <c r="ER28" i="2" s="1"/>
  <c r="DO9" i="1" l="1"/>
  <c r="F29" i="9"/>
  <c r="F28" i="9"/>
  <c r="F30" i="9" s="1"/>
  <c r="B30" i="9"/>
  <c r="C30" i="9"/>
  <c r="D30" i="9"/>
  <c r="E30" i="9"/>
  <c r="A30" i="9"/>
  <c r="F24" i="9"/>
  <c r="G24" i="9" s="1"/>
  <c r="G22" i="9"/>
  <c r="E20" i="9"/>
  <c r="G20" i="9" s="1"/>
  <c r="G19" i="9"/>
  <c r="H11" i="9"/>
  <c r="I11" i="9"/>
  <c r="G11" i="9"/>
  <c r="L10" i="9"/>
  <c r="L8" i="9"/>
  <c r="L5" i="9"/>
  <c r="L2" i="9"/>
  <c r="K10" i="9"/>
  <c r="K11" i="9" s="1"/>
  <c r="D59" i="8"/>
  <c r="D58" i="8"/>
  <c r="DN58" i="2" l="1"/>
  <c r="DK11" i="2" l="1"/>
  <c r="DK12" i="2"/>
  <c r="DK13" i="2"/>
  <c r="DK14" i="2"/>
  <c r="DM14" i="2" s="1"/>
  <c r="DK15" i="2"/>
  <c r="DK17" i="2"/>
  <c r="DK18" i="2"/>
  <c r="DK19" i="2"/>
  <c r="DK20" i="2"/>
  <c r="DK21" i="2"/>
  <c r="DK24" i="2"/>
  <c r="DK25" i="2"/>
  <c r="DK26" i="2"/>
  <c r="DK27" i="2"/>
  <c r="DK29" i="2"/>
  <c r="DK31" i="2"/>
  <c r="DK32" i="2"/>
  <c r="DK33" i="2"/>
  <c r="DK34" i="2"/>
  <c r="DK35" i="2"/>
  <c r="DK38" i="2"/>
  <c r="DK39" i="2"/>
  <c r="DK40" i="2"/>
  <c r="DK41" i="2"/>
  <c r="DK42" i="2"/>
  <c r="DK43" i="2"/>
  <c r="DK45" i="2"/>
  <c r="DK46" i="2"/>
  <c r="DK47" i="2"/>
  <c r="DK48" i="2"/>
  <c r="DK49" i="2"/>
  <c r="DK52" i="2"/>
  <c r="DK53" i="2"/>
  <c r="DK54" i="2"/>
  <c r="DK55" i="2"/>
  <c r="DK56" i="2"/>
  <c r="DK57" i="2"/>
  <c r="EU57" i="2" s="1"/>
  <c r="DK10" i="2"/>
  <c r="DJ11" i="2"/>
  <c r="DJ12" i="2"/>
  <c r="DJ13" i="2"/>
  <c r="DJ14" i="2"/>
  <c r="DJ15" i="2"/>
  <c r="DJ17" i="2"/>
  <c r="DJ18" i="2"/>
  <c r="DJ19" i="2"/>
  <c r="DJ20" i="2"/>
  <c r="DJ21" i="2"/>
  <c r="DJ24" i="2"/>
  <c r="DJ25" i="2"/>
  <c r="DJ26" i="2"/>
  <c r="DJ27" i="2"/>
  <c r="DJ28" i="2"/>
  <c r="DJ29" i="2"/>
  <c r="DJ31" i="2"/>
  <c r="DJ32" i="2"/>
  <c r="DJ33" i="2"/>
  <c r="DJ34" i="2"/>
  <c r="DJ35" i="2"/>
  <c r="DJ38" i="2"/>
  <c r="DJ39" i="2"/>
  <c r="DJ40" i="2"/>
  <c r="DJ41" i="2"/>
  <c r="DJ42" i="2"/>
  <c r="DJ43" i="2"/>
  <c r="DJ45" i="2"/>
  <c r="DJ47" i="2"/>
  <c r="DJ48" i="2"/>
  <c r="DJ49" i="2"/>
  <c r="DJ52" i="2"/>
  <c r="DJ53" i="2"/>
  <c r="DJ54" i="2"/>
  <c r="DJ55" i="2"/>
  <c r="DJ56" i="2"/>
  <c r="DJ57" i="2"/>
  <c r="DJ10" i="2"/>
  <c r="DL10" i="2" s="1"/>
  <c r="DI10" i="2"/>
  <c r="DL13" i="1"/>
  <c r="DK14" i="1"/>
  <c r="DL14" i="1"/>
  <c r="DM14" i="1"/>
  <c r="DK13" i="1"/>
  <c r="G489" i="8"/>
  <c r="G490" i="8"/>
  <c r="G477" i="8"/>
  <c r="G478" i="8"/>
  <c r="ES10" i="2" l="1"/>
  <c r="EU14" i="1"/>
  <c r="H742" i="8"/>
  <c r="H743" i="8"/>
  <c r="H744" i="8"/>
  <c r="H731" i="8"/>
  <c r="H732" i="8"/>
  <c r="H733" i="8"/>
  <c r="H718" i="8"/>
  <c r="H719" i="8"/>
  <c r="H706" i="8"/>
  <c r="H707" i="8"/>
  <c r="H708" i="8"/>
  <c r="H695" i="8"/>
  <c r="H696" i="8"/>
  <c r="H697" i="8"/>
  <c r="G476" i="8"/>
  <c r="G487" i="8"/>
  <c r="G488" i="8"/>
  <c r="H240" i="8"/>
  <c r="H241" i="8" s="1"/>
  <c r="H242" i="8" s="1"/>
  <c r="ET53" i="2" l="1"/>
  <c r="EV53" i="2"/>
  <c r="ET54" i="2"/>
  <c r="EV54" i="2"/>
  <c r="ET55" i="2"/>
  <c r="EV55" i="2"/>
  <c r="ET56" i="2"/>
  <c r="EV56" i="2"/>
  <c r="ET57" i="2"/>
  <c r="ET52" i="2"/>
  <c r="EV52" i="2"/>
  <c r="ES54" i="2"/>
  <c r="EU55" i="2" l="1"/>
  <c r="EU53" i="2"/>
  <c r="ES56" i="2"/>
  <c r="EU52" i="2"/>
  <c r="ES52" i="2"/>
  <c r="ES57" i="2"/>
  <c r="EU56" i="2"/>
  <c r="ES55" i="2"/>
  <c r="EU54" i="2"/>
  <c r="ES53" i="2"/>
  <c r="DN13" i="1"/>
  <c r="S20" i="3" l="1"/>
  <c r="G724" i="8" l="1"/>
  <c r="J251" i="8"/>
  <c r="J247" i="8"/>
  <c r="J239" i="8"/>
  <c r="DI18" i="2"/>
  <c r="DL24" i="2" l="1"/>
  <c r="DL38" i="2"/>
  <c r="DL45" i="2"/>
  <c r="DM10" i="2"/>
  <c r="ET10" i="2" s="1"/>
  <c r="DI24" i="2"/>
  <c r="DN14" i="1"/>
  <c r="EV17" i="2" l="1"/>
  <c r="DO14" i="1" l="1"/>
  <c r="EV14" i="1" s="1"/>
  <c r="F499" i="8" l="1"/>
  <c r="F523" i="8"/>
  <c r="ES14" i="2"/>
  <c r="DM15" i="2"/>
  <c r="CL16" i="2"/>
  <c r="CN16" i="2"/>
  <c r="CP16" i="2"/>
  <c r="CR16" i="2"/>
  <c r="CT16" i="2"/>
  <c r="CV16" i="2"/>
  <c r="CX16" i="2"/>
  <c r="CZ16" i="2"/>
  <c r="DM19" i="2"/>
  <c r="DM20" i="2"/>
  <c r="CN22" i="2"/>
  <c r="CP22" i="2"/>
  <c r="CR22" i="2"/>
  <c r="CT22" i="2"/>
  <c r="CV22" i="2"/>
  <c r="CX22" i="2"/>
  <c r="CZ22" i="2"/>
  <c r="CL23" i="2"/>
  <c r="CN23" i="2"/>
  <c r="CP23" i="2"/>
  <c r="CR23" i="2"/>
  <c r="CT23" i="2"/>
  <c r="CV23" i="2"/>
  <c r="CX23" i="2"/>
  <c r="CZ23" i="2"/>
  <c r="CN28" i="2"/>
  <c r="DK28" i="2" s="1"/>
  <c r="CL30" i="2"/>
  <c r="CP30" i="2"/>
  <c r="CR30" i="2"/>
  <c r="CT30" i="2"/>
  <c r="CV30" i="2"/>
  <c r="CX30" i="2"/>
  <c r="CZ30" i="2"/>
  <c r="DM35" i="2"/>
  <c r="CP36" i="2"/>
  <c r="CR36" i="2"/>
  <c r="CT36" i="2"/>
  <c r="CV36" i="2"/>
  <c r="CX36" i="2"/>
  <c r="CZ36" i="2"/>
  <c r="CL37" i="2"/>
  <c r="CN37" i="2"/>
  <c r="CP37" i="2"/>
  <c r="CR37" i="2"/>
  <c r="CT37" i="2"/>
  <c r="CV37" i="2"/>
  <c r="CX37" i="2"/>
  <c r="CZ37" i="2"/>
  <c r="DM38" i="2"/>
  <c r="DM40" i="2"/>
  <c r="DM41" i="2"/>
  <c r="CL44" i="2"/>
  <c r="CN44" i="2"/>
  <c r="CP44" i="2"/>
  <c r="CR44" i="2"/>
  <c r="CT44" i="2"/>
  <c r="CV44" i="2"/>
  <c r="CX44" i="2"/>
  <c r="CZ44" i="2"/>
  <c r="DM46" i="2"/>
  <c r="ES47" i="2"/>
  <c r="DM48" i="2"/>
  <c r="CT50" i="2"/>
  <c r="CV50" i="2"/>
  <c r="CL51" i="2"/>
  <c r="CN51" i="2"/>
  <c r="CP51" i="2"/>
  <c r="CR51" i="2"/>
  <c r="CT51" i="2"/>
  <c r="CV51" i="2"/>
  <c r="CX51" i="2"/>
  <c r="CZ51" i="2"/>
  <c r="CL58" i="2"/>
  <c r="CN58" i="2"/>
  <c r="CP58" i="2"/>
  <c r="CR58" i="2"/>
  <c r="CT58" i="2"/>
  <c r="CV58" i="2"/>
  <c r="CX58" i="2"/>
  <c r="CZ58" i="2"/>
  <c r="CL59" i="2"/>
  <c r="CP59" i="2"/>
  <c r="CR59" i="2"/>
  <c r="CT59" i="2"/>
  <c r="CV59" i="2"/>
  <c r="CX59" i="2"/>
  <c r="CZ59" i="2"/>
  <c r="ES12" i="2"/>
  <c r="DL14" i="2"/>
  <c r="DL15" i="2"/>
  <c r="CK16" i="2"/>
  <c r="CM16" i="2"/>
  <c r="CO16" i="2"/>
  <c r="CQ16" i="2"/>
  <c r="CS16" i="2"/>
  <c r="CU16" i="2"/>
  <c r="CW16" i="2"/>
  <c r="CY16" i="2"/>
  <c r="CM22" i="2"/>
  <c r="CO22" i="2"/>
  <c r="CQ22" i="2"/>
  <c r="CS22" i="2"/>
  <c r="CU22" i="2"/>
  <c r="CW22" i="2"/>
  <c r="CY22" i="2"/>
  <c r="CK23" i="2"/>
  <c r="CM23" i="2"/>
  <c r="CO23" i="2"/>
  <c r="CQ23" i="2"/>
  <c r="CS23" i="2"/>
  <c r="CU23" i="2"/>
  <c r="CW23" i="2"/>
  <c r="CY23" i="2"/>
  <c r="DL27" i="2"/>
  <c r="DL29" i="2" s="1"/>
  <c r="CK30" i="2"/>
  <c r="CM30" i="2"/>
  <c r="CO30" i="2"/>
  <c r="CQ30" i="2"/>
  <c r="CS30" i="2"/>
  <c r="CU30" i="2"/>
  <c r="CW30" i="2"/>
  <c r="CY30" i="2"/>
  <c r="ES31" i="2"/>
  <c r="DL32" i="2"/>
  <c r="DL33" i="2"/>
  <c r="CO36" i="2"/>
  <c r="CQ36" i="2"/>
  <c r="CS36" i="2"/>
  <c r="CU36" i="2"/>
  <c r="CW36" i="2"/>
  <c r="CY36" i="2"/>
  <c r="CK37" i="2"/>
  <c r="CM37" i="2"/>
  <c r="CO37" i="2"/>
  <c r="CQ37" i="2"/>
  <c r="CS37" i="2"/>
  <c r="CU37" i="2"/>
  <c r="CW37" i="2"/>
  <c r="CY37" i="2"/>
  <c r="DL39" i="2"/>
  <c r="DL40" i="2"/>
  <c r="DL41" i="2"/>
  <c r="DL42" i="2"/>
  <c r="DL43" i="2"/>
  <c r="CK44" i="2"/>
  <c r="CM44" i="2"/>
  <c r="CO44" i="2"/>
  <c r="CQ44" i="2"/>
  <c r="CS44" i="2"/>
  <c r="CU44" i="2"/>
  <c r="CW44" i="2"/>
  <c r="CY44" i="2"/>
  <c r="DL48" i="2"/>
  <c r="DL50" i="2" s="1"/>
  <c r="ES49" i="2"/>
  <c r="CS50" i="2"/>
  <c r="CU50" i="2"/>
  <c r="CK51" i="2"/>
  <c r="CM51" i="2"/>
  <c r="CO51" i="2"/>
  <c r="CQ51" i="2"/>
  <c r="CS51" i="2"/>
  <c r="CW51" i="2"/>
  <c r="CY51" i="2"/>
  <c r="CK58" i="2"/>
  <c r="CM58" i="2"/>
  <c r="CO58" i="2"/>
  <c r="CQ58" i="2"/>
  <c r="CS58" i="2"/>
  <c r="CW58" i="2"/>
  <c r="CY58" i="2"/>
  <c r="CK59" i="2"/>
  <c r="CM59" i="2"/>
  <c r="CO59" i="2"/>
  <c r="CQ59" i="2"/>
  <c r="CS59" i="2"/>
  <c r="CU59" i="2"/>
  <c r="CW59" i="2"/>
  <c r="CY59" i="2"/>
  <c r="H747" i="8"/>
  <c r="H746" i="8"/>
  <c r="H745" i="8"/>
  <c r="H741" i="8"/>
  <c r="H740" i="8"/>
  <c r="H739" i="8"/>
  <c r="H738" i="8"/>
  <c r="H737" i="8"/>
  <c r="H736" i="8"/>
  <c r="H735" i="8"/>
  <c r="H734" i="8"/>
  <c r="H730" i="8"/>
  <c r="H729" i="8"/>
  <c r="H728" i="8"/>
  <c r="H727" i="8"/>
  <c r="H726" i="8"/>
  <c r="H725" i="8"/>
  <c r="H724" i="8"/>
  <c r="H723" i="8"/>
  <c r="H722" i="8"/>
  <c r="H721" i="8"/>
  <c r="H720" i="8"/>
  <c r="H717" i="8"/>
  <c r="H716" i="8"/>
  <c r="H715" i="8"/>
  <c r="H714" i="8"/>
  <c r="H713" i="8"/>
  <c r="H712" i="8"/>
  <c r="H711" i="8"/>
  <c r="H710" i="8"/>
  <c r="H709" i="8"/>
  <c r="H705" i="8"/>
  <c r="H704" i="8"/>
  <c r="H703" i="8"/>
  <c r="H702" i="8"/>
  <c r="H701" i="8"/>
  <c r="H700" i="8"/>
  <c r="H699" i="8"/>
  <c r="H698" i="8"/>
  <c r="H694" i="8"/>
  <c r="H693" i="8"/>
  <c r="H692" i="8"/>
  <c r="H691" i="8"/>
  <c r="H690" i="8"/>
  <c r="H689" i="8"/>
  <c r="H688" i="8"/>
  <c r="G527" i="8"/>
  <c r="G526" i="8"/>
  <c r="G525" i="8"/>
  <c r="G524" i="8"/>
  <c r="G523" i="8"/>
  <c r="G522" i="8"/>
  <c r="G521" i="8"/>
  <c r="G520" i="8"/>
  <c r="G519" i="8"/>
  <c r="G518" i="8"/>
  <c r="G517" i="8"/>
  <c r="G516" i="8"/>
  <c r="G515" i="8"/>
  <c r="G514" i="8"/>
  <c r="G513" i="8"/>
  <c r="G512" i="8"/>
  <c r="G511" i="8"/>
  <c r="G510" i="8"/>
  <c r="G509" i="8"/>
  <c r="G508" i="8"/>
  <c r="G507" i="8"/>
  <c r="G506" i="8"/>
  <c r="G505" i="8"/>
  <c r="G504" i="8"/>
  <c r="G503" i="8"/>
  <c r="G502" i="8"/>
  <c r="G501" i="8"/>
  <c r="G500" i="8"/>
  <c r="G499" i="8"/>
  <c r="G498" i="8"/>
  <c r="G497" i="8"/>
  <c r="G496" i="8"/>
  <c r="G495" i="8"/>
  <c r="G494" i="8"/>
  <c r="G493" i="8"/>
  <c r="G492" i="8"/>
  <c r="G491" i="8"/>
  <c r="G486" i="8"/>
  <c r="G485" i="8"/>
  <c r="G484" i="8"/>
  <c r="G483" i="8"/>
  <c r="G482" i="8"/>
  <c r="G481" i="8"/>
  <c r="G480" i="8"/>
  <c r="G479" i="8"/>
  <c r="G475" i="8"/>
  <c r="G474" i="8"/>
  <c r="G473" i="8"/>
  <c r="G472" i="8"/>
  <c r="G471" i="8"/>
  <c r="G470" i="8"/>
  <c r="G469" i="8"/>
  <c r="G468" i="8"/>
  <c r="J290" i="8"/>
  <c r="J289" i="8"/>
  <c r="J288" i="8"/>
  <c r="J286" i="8"/>
  <c r="J285" i="8"/>
  <c r="J284" i="8"/>
  <c r="J283" i="8"/>
  <c r="J282" i="8"/>
  <c r="J281" i="8"/>
  <c r="J280" i="8"/>
  <c r="J279" i="8"/>
  <c r="J278" i="8"/>
  <c r="J277" i="8"/>
  <c r="J276" i="8"/>
  <c r="J275" i="8"/>
  <c r="J274" i="8"/>
  <c r="J273" i="8"/>
  <c r="J272" i="8"/>
  <c r="J271" i="8"/>
  <c r="J270" i="8"/>
  <c r="J269" i="8"/>
  <c r="J268" i="8"/>
  <c r="J267" i="8"/>
  <c r="J266" i="8"/>
  <c r="J265" i="8"/>
  <c r="J264" i="8"/>
  <c r="J263" i="8"/>
  <c r="J262" i="8"/>
  <c r="J261" i="8"/>
  <c r="J260" i="8"/>
  <c r="J259" i="8"/>
  <c r="J258" i="8"/>
  <c r="J257" i="8"/>
  <c r="J256" i="8"/>
  <c r="J255" i="8"/>
  <c r="J254" i="8"/>
  <c r="J253" i="8"/>
  <c r="J252" i="8"/>
  <c r="J250" i="8"/>
  <c r="J249" i="8"/>
  <c r="J248" i="8"/>
  <c r="J246" i="8"/>
  <c r="J245" i="8"/>
  <c r="J244" i="8"/>
  <c r="J243" i="8"/>
  <c r="J242" i="8"/>
  <c r="J241" i="8"/>
  <c r="J240" i="8"/>
  <c r="J238" i="8"/>
  <c r="J237" i="8"/>
  <c r="J236" i="8"/>
  <c r="J235" i="8"/>
  <c r="J234" i="8"/>
  <c r="J233" i="8"/>
  <c r="J232" i="8"/>
  <c r="J231" i="8"/>
  <c r="H59" i="8"/>
  <c r="H58" i="8"/>
  <c r="H57" i="8"/>
  <c r="H55" i="8"/>
  <c r="F54" i="8"/>
  <c r="G54" i="8" s="1"/>
  <c r="H54" i="8" s="1"/>
  <c r="C53" i="8"/>
  <c r="C54" i="8" s="1"/>
  <c r="C55" i="8" s="1"/>
  <c r="F53" i="8"/>
  <c r="G53" i="8" s="1"/>
  <c r="H53" i="8" s="1"/>
  <c r="H52" i="8"/>
  <c r="H51" i="8"/>
  <c r="H50" i="8"/>
  <c r="H49" i="8"/>
  <c r="H48" i="8"/>
  <c r="DM49" i="2"/>
  <c r="CG46" i="2"/>
  <c r="CI46" i="2" s="1"/>
  <c r="CG49" i="2"/>
  <c r="BC46" i="2"/>
  <c r="BC49" i="2"/>
  <c r="BE49" i="2" s="1"/>
  <c r="AA46" i="2"/>
  <c r="AA51" i="2" s="1"/>
  <c r="CU46" i="2"/>
  <c r="DJ46" i="2" s="1"/>
  <c r="DL49" i="2"/>
  <c r="EV22" i="2"/>
  <c r="AF10" i="2"/>
  <c r="BC10" i="2" s="1"/>
  <c r="BE10" i="2" s="1"/>
  <c r="CG10" i="2"/>
  <c r="CI10" i="2" s="1"/>
  <c r="EU10" i="2" s="1"/>
  <c r="Z51" i="2"/>
  <c r="BA46" i="2"/>
  <c r="BD46" i="2" s="1"/>
  <c r="AI49" i="2"/>
  <c r="BA49" i="2" s="1"/>
  <c r="CH46" i="2"/>
  <c r="CH49" i="2"/>
  <c r="CG39" i="2"/>
  <c r="CI39" i="2" s="1"/>
  <c r="CG42" i="2"/>
  <c r="CI42" i="2" s="1"/>
  <c r="BC39" i="2"/>
  <c r="BE39" i="2" s="1"/>
  <c r="BC42" i="2"/>
  <c r="BE42" i="2" s="1"/>
  <c r="AA44" i="2"/>
  <c r="Z44" i="2"/>
  <c r="BA39" i="2"/>
  <c r="BD39" i="2" s="1"/>
  <c r="BA42" i="2"/>
  <c r="BD42" i="2" s="1"/>
  <c r="CH39" i="2"/>
  <c r="CH42" i="2"/>
  <c r="CG32" i="2"/>
  <c r="CI32" i="2" s="1"/>
  <c r="CG35" i="2"/>
  <c r="BC32" i="2"/>
  <c r="BE32" i="2" s="1"/>
  <c r="BC35" i="2"/>
  <c r="AA37" i="2"/>
  <c r="Z37" i="2"/>
  <c r="AK32" i="2"/>
  <c r="BA32" i="2" s="1"/>
  <c r="BA35" i="2"/>
  <c r="BD35" i="2" s="1"/>
  <c r="CH32" i="2"/>
  <c r="CH35" i="2"/>
  <c r="CG14" i="2"/>
  <c r="CI14" i="2" s="1"/>
  <c r="CI16" i="2" s="1"/>
  <c r="AD16" i="2"/>
  <c r="AF16" i="2"/>
  <c r="AH16" i="2"/>
  <c r="AJ16" i="2"/>
  <c r="AL16" i="2"/>
  <c r="AN16" i="2"/>
  <c r="AP16" i="2"/>
  <c r="AR16" i="2"/>
  <c r="AT16" i="2"/>
  <c r="AV16" i="2"/>
  <c r="AX16" i="2"/>
  <c r="AZ16" i="2"/>
  <c r="AA16" i="2"/>
  <c r="Z16" i="2"/>
  <c r="AC16" i="2"/>
  <c r="AE16" i="2"/>
  <c r="AG16" i="2"/>
  <c r="AI16" i="2"/>
  <c r="AK16" i="2"/>
  <c r="AM16" i="2"/>
  <c r="AO16" i="2"/>
  <c r="AQ16" i="2"/>
  <c r="AS16" i="2"/>
  <c r="AU16" i="2"/>
  <c r="AW16" i="2"/>
  <c r="AY16" i="2"/>
  <c r="CC16" i="2"/>
  <c r="CA16" i="2"/>
  <c r="BY16" i="2"/>
  <c r="BW16" i="2"/>
  <c r="BU16" i="2"/>
  <c r="BS16" i="2"/>
  <c r="BQ16" i="2"/>
  <c r="BO16" i="2"/>
  <c r="BM16" i="2"/>
  <c r="BK16" i="2"/>
  <c r="BI16" i="2"/>
  <c r="BG16" i="2"/>
  <c r="BA10" i="2"/>
  <c r="BD10" i="2" s="1"/>
  <c r="CH10" i="2"/>
  <c r="CG12" i="2"/>
  <c r="CI12" i="2" s="1"/>
  <c r="BC12" i="2"/>
  <c r="BE12" i="2" s="1"/>
  <c r="AW12" i="2"/>
  <c r="BA12" i="2" s="1"/>
  <c r="BD12" i="2" s="1"/>
  <c r="CH12" i="2"/>
  <c r="BC11" i="2"/>
  <c r="BE11" i="2" s="1"/>
  <c r="BA11" i="2"/>
  <c r="BD11" i="2" s="1"/>
  <c r="DL11" i="2"/>
  <c r="DM12" i="2"/>
  <c r="DL12" i="2"/>
  <c r="DM13" i="2"/>
  <c r="DM18" i="2"/>
  <c r="DL18" i="2"/>
  <c r="DL21" i="2"/>
  <c r="DL22" i="2"/>
  <c r="DM24" i="2"/>
  <c r="DL25" i="2"/>
  <c r="DL26" i="2"/>
  <c r="DM27" i="2"/>
  <c r="DL28" i="2"/>
  <c r="DM31" i="2"/>
  <c r="ET31" i="2" s="1"/>
  <c r="DL34" i="2"/>
  <c r="DL36" i="2" s="1"/>
  <c r="DL35" i="2"/>
  <c r="DM42" i="2"/>
  <c r="DM45" i="2"/>
  <c r="DL47" i="2"/>
  <c r="ES40" i="2"/>
  <c r="Z13" i="1"/>
  <c r="AC13" i="1" s="1"/>
  <c r="BE13" i="1"/>
  <c r="BG13" i="1" s="1"/>
  <c r="Y13" i="1"/>
  <c r="AB13" i="1" s="1"/>
  <c r="BC13" i="1"/>
  <c r="BF13" i="1" s="1"/>
  <c r="CG13" i="1"/>
  <c r="CJ13" i="1" s="1"/>
  <c r="CX78" i="2"/>
  <c r="DA36" i="2"/>
  <c r="DB36" i="2"/>
  <c r="DC36" i="2"/>
  <c r="DD36" i="2"/>
  <c r="DE36" i="2"/>
  <c r="DF36" i="2"/>
  <c r="DG36" i="2"/>
  <c r="DH36" i="2"/>
  <c r="S16" i="3"/>
  <c r="DA16" i="2"/>
  <c r="DB16" i="2"/>
  <c r="DC16" i="2"/>
  <c r="DD16" i="2"/>
  <c r="DE16" i="2"/>
  <c r="DF16" i="2"/>
  <c r="DG16" i="2"/>
  <c r="DH16" i="2"/>
  <c r="U23" i="3"/>
  <c r="T23" i="3"/>
  <c r="S22" i="3"/>
  <c r="S21" i="3"/>
  <c r="S19" i="3"/>
  <c r="S18" i="3"/>
  <c r="S17" i="3"/>
  <c r="S15" i="3"/>
  <c r="S14" i="3"/>
  <c r="S13" i="3"/>
  <c r="S12" i="3"/>
  <c r="S11" i="3"/>
  <c r="S10" i="3"/>
  <c r="S9" i="3"/>
  <c r="EL59" i="2"/>
  <c r="EK59" i="2"/>
  <c r="EJ59" i="2"/>
  <c r="EI59" i="2"/>
  <c r="EH59" i="2"/>
  <c r="EG59" i="2"/>
  <c r="EF59" i="2"/>
  <c r="EE59" i="2"/>
  <c r="ED59" i="2"/>
  <c r="EC59" i="2"/>
  <c r="EB59" i="2"/>
  <c r="EA59" i="2"/>
  <c r="DZ59" i="2"/>
  <c r="DY59" i="2"/>
  <c r="DX59" i="2"/>
  <c r="DW59" i="2"/>
  <c r="DV59" i="2"/>
  <c r="DU59" i="2"/>
  <c r="DT59" i="2"/>
  <c r="DS59" i="2"/>
  <c r="DR59" i="2"/>
  <c r="DQ59" i="2"/>
  <c r="DP59" i="2"/>
  <c r="DO59" i="2"/>
  <c r="DH59" i="2"/>
  <c r="DG59" i="2"/>
  <c r="DF59" i="2"/>
  <c r="DE59" i="2"/>
  <c r="DD59" i="2"/>
  <c r="DC59" i="2"/>
  <c r="DB59" i="2"/>
  <c r="DA59" i="2"/>
  <c r="CJ59" i="2"/>
  <c r="CD59" i="2"/>
  <c r="CC59" i="2"/>
  <c r="CB59" i="2"/>
  <c r="CA59" i="2"/>
  <c r="BZ59" i="2"/>
  <c r="BY59" i="2"/>
  <c r="BX59" i="2"/>
  <c r="BW59" i="2"/>
  <c r="BV59" i="2"/>
  <c r="BU59" i="2"/>
  <c r="BT59" i="2"/>
  <c r="BS59" i="2"/>
  <c r="BR59" i="2"/>
  <c r="BQ59" i="2"/>
  <c r="BP59" i="2"/>
  <c r="BO59" i="2"/>
  <c r="BN59" i="2"/>
  <c r="BM59" i="2"/>
  <c r="BL59" i="2"/>
  <c r="BK59" i="2"/>
  <c r="BJ59" i="2"/>
  <c r="BI59" i="2"/>
  <c r="BH59" i="2"/>
  <c r="BG59" i="2"/>
  <c r="BF59" i="2"/>
  <c r="AZ59" i="2"/>
  <c r="AY59" i="2"/>
  <c r="AX59" i="2"/>
  <c r="AW59" i="2"/>
  <c r="AV59" i="2"/>
  <c r="AU59" i="2"/>
  <c r="AT59" i="2"/>
  <c r="AS59" i="2"/>
  <c r="AR59" i="2"/>
  <c r="AQ59" i="2"/>
  <c r="AP59" i="2"/>
  <c r="AO59" i="2"/>
  <c r="AN59" i="2"/>
  <c r="AM59" i="2"/>
  <c r="AL59" i="2"/>
  <c r="AK59" i="2"/>
  <c r="AJ59" i="2"/>
  <c r="AH59" i="2"/>
  <c r="AG59" i="2"/>
  <c r="AF59" i="2"/>
  <c r="AE59" i="2"/>
  <c r="AD59" i="2"/>
  <c r="AC59" i="2"/>
  <c r="AB59" i="2"/>
  <c r="AA59" i="2"/>
  <c r="Z59" i="2"/>
  <c r="Y59" i="2"/>
  <c r="X59" i="2"/>
  <c r="W59" i="2"/>
  <c r="V59" i="2"/>
  <c r="U59" i="2"/>
  <c r="T59" i="2"/>
  <c r="S59" i="2"/>
  <c r="R59" i="2"/>
  <c r="Q59" i="2"/>
  <c r="P59" i="2"/>
  <c r="O59" i="2"/>
  <c r="N59" i="2"/>
  <c r="M59" i="2"/>
  <c r="L59" i="2"/>
  <c r="K59" i="2"/>
  <c r="J59" i="2"/>
  <c r="I59" i="2"/>
  <c r="H59" i="2"/>
  <c r="EL58" i="2"/>
  <c r="EK58" i="2"/>
  <c r="EJ58" i="2"/>
  <c r="EI58" i="2"/>
  <c r="EH58" i="2"/>
  <c r="EG58" i="2"/>
  <c r="EF58" i="2"/>
  <c r="EE58" i="2"/>
  <c r="ED58" i="2"/>
  <c r="EC58" i="2"/>
  <c r="EB58" i="2"/>
  <c r="EA58" i="2"/>
  <c r="DZ58" i="2"/>
  <c r="DY58" i="2"/>
  <c r="DX58" i="2"/>
  <c r="DW58" i="2"/>
  <c r="DV58" i="2"/>
  <c r="DU58" i="2"/>
  <c r="DT58" i="2"/>
  <c r="DS58" i="2"/>
  <c r="DR58" i="2"/>
  <c r="DQ58" i="2"/>
  <c r="DP58" i="2"/>
  <c r="DO58" i="2"/>
  <c r="DH58" i="2"/>
  <c r="DG58" i="2"/>
  <c r="DF58" i="2"/>
  <c r="DE58" i="2"/>
  <c r="DD58" i="2"/>
  <c r="DC58" i="2"/>
  <c r="DB58" i="2"/>
  <c r="DA58" i="2"/>
  <c r="CJ58" i="2"/>
  <c r="CD58" i="2"/>
  <c r="CC58" i="2"/>
  <c r="CB58" i="2"/>
  <c r="CA58" i="2"/>
  <c r="BZ58" i="2"/>
  <c r="BY58" i="2"/>
  <c r="BX58" i="2"/>
  <c r="BW58" i="2"/>
  <c r="BV58" i="2"/>
  <c r="BU58" i="2"/>
  <c r="BT58" i="2"/>
  <c r="BS58" i="2"/>
  <c r="BR58" i="2"/>
  <c r="BQ58" i="2"/>
  <c r="BP58" i="2"/>
  <c r="BO58" i="2"/>
  <c r="BN58" i="2"/>
  <c r="BM58" i="2"/>
  <c r="BL58" i="2"/>
  <c r="BK58" i="2"/>
  <c r="BJ58" i="2"/>
  <c r="BI58" i="2"/>
  <c r="BH58" i="2"/>
  <c r="BG58" i="2"/>
  <c r="BF58" i="2"/>
  <c r="AZ58" i="2"/>
  <c r="AY58" i="2"/>
  <c r="AX58" i="2"/>
  <c r="AW58" i="2"/>
  <c r="AV58" i="2"/>
  <c r="AU58" i="2"/>
  <c r="AT58" i="2"/>
  <c r="AS58" i="2"/>
  <c r="AR58" i="2"/>
  <c r="AQ58" i="2"/>
  <c r="AP58" i="2"/>
  <c r="AO58" i="2"/>
  <c r="AN58" i="2"/>
  <c r="AM58" i="2"/>
  <c r="AL58" i="2"/>
  <c r="AJ58" i="2"/>
  <c r="AI58" i="2"/>
  <c r="AH58" i="2"/>
  <c r="AG58" i="2"/>
  <c r="AF58" i="2"/>
  <c r="AE58" i="2"/>
  <c r="AC58" i="2"/>
  <c r="AB58" i="2"/>
  <c r="Z58" i="2"/>
  <c r="Y58" i="2"/>
  <c r="X58" i="2"/>
  <c r="W58" i="2"/>
  <c r="U58" i="2"/>
  <c r="S58" i="2"/>
  <c r="Q58" i="2"/>
  <c r="N58" i="2"/>
  <c r="M58" i="2"/>
  <c r="M60" i="2" s="1"/>
  <c r="L58" i="2"/>
  <c r="L60" i="2" s="1"/>
  <c r="J58" i="2"/>
  <c r="I58" i="2"/>
  <c r="H58" i="2"/>
  <c r="DN51" i="2"/>
  <c r="DH51" i="2"/>
  <c r="DG51" i="2"/>
  <c r="DF51" i="2"/>
  <c r="DE51" i="2"/>
  <c r="DD51" i="2"/>
  <c r="DC51" i="2"/>
  <c r="DB51" i="2"/>
  <c r="DA51" i="2"/>
  <c r="CJ51" i="2"/>
  <c r="CD51" i="2"/>
  <c r="CC51" i="2"/>
  <c r="CB51" i="2"/>
  <c r="CA51" i="2"/>
  <c r="BZ51" i="2"/>
  <c r="BY51" i="2"/>
  <c r="BX51" i="2"/>
  <c r="BW51" i="2"/>
  <c r="BV51" i="2"/>
  <c r="BU51" i="2"/>
  <c r="BT51" i="2"/>
  <c r="BS51" i="2"/>
  <c r="BR51" i="2"/>
  <c r="BQ51" i="2"/>
  <c r="BP51" i="2"/>
  <c r="BO51" i="2"/>
  <c r="BN51" i="2"/>
  <c r="BM51" i="2"/>
  <c r="BL51" i="2"/>
  <c r="BK51" i="2"/>
  <c r="BJ51" i="2"/>
  <c r="BI51" i="2"/>
  <c r="BH51" i="2"/>
  <c r="BG51" i="2"/>
  <c r="BF51" i="2"/>
  <c r="AZ51" i="2"/>
  <c r="AY51" i="2"/>
  <c r="AX51" i="2"/>
  <c r="AW51" i="2"/>
  <c r="AV51" i="2"/>
  <c r="AU51" i="2"/>
  <c r="AT51" i="2"/>
  <c r="AS51" i="2"/>
  <c r="AR51" i="2"/>
  <c r="AQ51" i="2"/>
  <c r="AP51" i="2"/>
  <c r="AO51" i="2"/>
  <c r="AN51" i="2"/>
  <c r="AM51" i="2"/>
  <c r="AL51" i="2"/>
  <c r="AK51" i="2"/>
  <c r="AJ51" i="2"/>
  <c r="AH51" i="2"/>
  <c r="AG51" i="2"/>
  <c r="AF51" i="2"/>
  <c r="AE51" i="2"/>
  <c r="AD51" i="2"/>
  <c r="AC51" i="2"/>
  <c r="AB51" i="2"/>
  <c r="Y51" i="2"/>
  <c r="X51" i="2"/>
  <c r="W51" i="2"/>
  <c r="U51" i="2"/>
  <c r="T51" i="2"/>
  <c r="S51" i="2"/>
  <c r="R51" i="2"/>
  <c r="Q51" i="2"/>
  <c r="P51" i="2"/>
  <c r="O51" i="2"/>
  <c r="N51" i="2"/>
  <c r="M51" i="2"/>
  <c r="L51" i="2"/>
  <c r="K51" i="2"/>
  <c r="J51" i="2"/>
  <c r="I51" i="2"/>
  <c r="H51" i="2"/>
  <c r="EQ50" i="2"/>
  <c r="EP50" i="2"/>
  <c r="EO50" i="2"/>
  <c r="EN50" i="2"/>
  <c r="EM50" i="2"/>
  <c r="DN50" i="2"/>
  <c r="CH50" i="2"/>
  <c r="CG50" i="2"/>
  <c r="CI50" i="2" s="1"/>
  <c r="CF50" i="2"/>
  <c r="CE50" i="2"/>
  <c r="AZ50" i="2"/>
  <c r="AY50" i="2"/>
  <c r="AX50" i="2"/>
  <c r="AW50" i="2"/>
  <c r="AV50" i="2"/>
  <c r="AU50" i="2"/>
  <c r="AT50" i="2"/>
  <c r="AS50" i="2"/>
  <c r="AR50" i="2"/>
  <c r="AQ50" i="2"/>
  <c r="AP50" i="2"/>
  <c r="AO50" i="2"/>
  <c r="AN50" i="2"/>
  <c r="AM50" i="2"/>
  <c r="AL50" i="2"/>
  <c r="AK50" i="2"/>
  <c r="AJ50" i="2"/>
  <c r="AI50" i="2"/>
  <c r="AH50" i="2"/>
  <c r="AG50" i="2"/>
  <c r="AF50" i="2"/>
  <c r="AE50" i="2"/>
  <c r="AD50" i="2"/>
  <c r="AC50" i="2"/>
  <c r="AB50" i="2"/>
  <c r="Z50" i="2"/>
  <c r="U50" i="2"/>
  <c r="EQ49" i="2"/>
  <c r="EP49" i="2"/>
  <c r="EO49" i="2"/>
  <c r="EN49" i="2"/>
  <c r="EM49" i="2"/>
  <c r="DI49" i="2"/>
  <c r="CF49" i="2"/>
  <c r="CE49" i="2"/>
  <c r="EQ48" i="2"/>
  <c r="EP48" i="2"/>
  <c r="EO48" i="2"/>
  <c r="EN48" i="2"/>
  <c r="EM48" i="2"/>
  <c r="DI48" i="2"/>
  <c r="DI50" i="2" s="1"/>
  <c r="CH48" i="2"/>
  <c r="CG48" i="2"/>
  <c r="CI48" i="2" s="1"/>
  <c r="CF48" i="2"/>
  <c r="CE48" i="2"/>
  <c r="BC48" i="2"/>
  <c r="BE48" i="2" s="1"/>
  <c r="BB48" i="2"/>
  <c r="BA48" i="2"/>
  <c r="BD48" i="2" s="1"/>
  <c r="EQ47" i="2"/>
  <c r="EP47" i="2"/>
  <c r="EO47" i="2"/>
  <c r="EN47" i="2"/>
  <c r="EM47" i="2"/>
  <c r="DI47" i="2"/>
  <c r="CH47" i="2"/>
  <c r="CG47" i="2"/>
  <c r="CI47" i="2" s="1"/>
  <c r="CF47" i="2"/>
  <c r="CE47" i="2"/>
  <c r="BC47" i="2"/>
  <c r="BE47" i="2" s="1"/>
  <c r="AS47" i="2"/>
  <c r="BB47" i="2" s="1"/>
  <c r="EQ46" i="2"/>
  <c r="EP46" i="2"/>
  <c r="EO46" i="2"/>
  <c r="EN46" i="2"/>
  <c r="EM46" i="2"/>
  <c r="CF46" i="2"/>
  <c r="CF51" i="2" s="1"/>
  <c r="CE46" i="2"/>
  <c r="BB46" i="2"/>
  <c r="V46" i="2"/>
  <c r="V51" i="2" s="1"/>
  <c r="EQ45" i="2"/>
  <c r="EP45" i="2"/>
  <c r="EO45" i="2"/>
  <c r="EN45" i="2"/>
  <c r="EM45" i="2"/>
  <c r="CH45" i="2"/>
  <c r="CG45" i="2"/>
  <c r="CI45" i="2" s="1"/>
  <c r="CF45" i="2"/>
  <c r="CE45" i="2"/>
  <c r="BC45" i="2"/>
  <c r="BE45" i="2" s="1"/>
  <c r="BB45" i="2"/>
  <c r="BA45" i="2"/>
  <c r="BD45" i="2" s="1"/>
  <c r="AA45" i="2"/>
  <c r="AA50" i="2" s="1"/>
  <c r="V45" i="2"/>
  <c r="V50" i="2" s="1"/>
  <c r="EL44" i="2"/>
  <c r="EK44" i="2"/>
  <c r="EJ44" i="2"/>
  <c r="EI44" i="2"/>
  <c r="EH44" i="2"/>
  <c r="EG44" i="2"/>
  <c r="EF44" i="2"/>
  <c r="EE44" i="2"/>
  <c r="ED44" i="2"/>
  <c r="EC44" i="2"/>
  <c r="EB44" i="2"/>
  <c r="EA44" i="2"/>
  <c r="DZ44" i="2"/>
  <c r="DY44" i="2"/>
  <c r="DX44" i="2"/>
  <c r="DW44" i="2"/>
  <c r="DV44" i="2"/>
  <c r="DU44" i="2"/>
  <c r="DT44" i="2"/>
  <c r="DS44" i="2"/>
  <c r="DR44" i="2"/>
  <c r="DQ44" i="2"/>
  <c r="DP44" i="2"/>
  <c r="DO44" i="2"/>
  <c r="DN44" i="2"/>
  <c r="DH44" i="2"/>
  <c r="DG44" i="2"/>
  <c r="DF44" i="2"/>
  <c r="DE44" i="2"/>
  <c r="DD44" i="2"/>
  <c r="DC44" i="2"/>
  <c r="DB44" i="2"/>
  <c r="DA44" i="2"/>
  <c r="CJ44" i="2"/>
  <c r="CD44" i="2"/>
  <c r="CC44" i="2"/>
  <c r="CB44" i="2"/>
  <c r="CA44" i="2"/>
  <c r="BZ44" i="2"/>
  <c r="BY44" i="2"/>
  <c r="BX44" i="2"/>
  <c r="BW44" i="2"/>
  <c r="BV44" i="2"/>
  <c r="BU44" i="2"/>
  <c r="BT44" i="2"/>
  <c r="BS44" i="2"/>
  <c r="BR44" i="2"/>
  <c r="BQ44" i="2"/>
  <c r="BP44" i="2"/>
  <c r="BO44" i="2"/>
  <c r="BN44" i="2"/>
  <c r="BM44" i="2"/>
  <c r="BL44" i="2"/>
  <c r="BK44" i="2"/>
  <c r="BJ44" i="2"/>
  <c r="BI44" i="2"/>
  <c r="BH44" i="2"/>
  <c r="BG44" i="2"/>
  <c r="BF44" i="2"/>
  <c r="AZ44" i="2"/>
  <c r="AY44" i="2"/>
  <c r="AX44" i="2"/>
  <c r="AW44" i="2"/>
  <c r="AV44" i="2"/>
  <c r="AU44" i="2"/>
  <c r="AT44" i="2"/>
  <c r="AS44" i="2"/>
  <c r="AR44" i="2"/>
  <c r="AQ44" i="2"/>
  <c r="AP44" i="2"/>
  <c r="AO44" i="2"/>
  <c r="AN44" i="2"/>
  <c r="AM44" i="2"/>
  <c r="AL44" i="2"/>
  <c r="AK44" i="2"/>
  <c r="AJ44" i="2"/>
  <c r="AI44" i="2"/>
  <c r="AH44" i="2"/>
  <c r="AG44" i="2"/>
  <c r="AF44" i="2"/>
  <c r="AE44" i="2"/>
  <c r="AD44" i="2"/>
  <c r="AC44" i="2"/>
  <c r="AB44" i="2"/>
  <c r="Y44" i="2"/>
  <c r="X44" i="2"/>
  <c r="W44" i="2"/>
  <c r="V44" i="2"/>
  <c r="U44" i="2"/>
  <c r="S44" i="2"/>
  <c r="Q44" i="2"/>
  <c r="P44" i="2"/>
  <c r="N44" i="2"/>
  <c r="M44" i="2"/>
  <c r="L44" i="2"/>
  <c r="J44" i="2"/>
  <c r="I44" i="2"/>
  <c r="H44" i="2"/>
  <c r="DN43" i="2"/>
  <c r="DI43" i="2"/>
  <c r="CH43" i="2"/>
  <c r="CG43" i="2"/>
  <c r="CI43" i="2" s="1"/>
  <c r="CF43" i="2"/>
  <c r="CE43" i="2"/>
  <c r="AZ43" i="2"/>
  <c r="AY43" i="2"/>
  <c r="AX43" i="2"/>
  <c r="AW43" i="2"/>
  <c r="AV43" i="2"/>
  <c r="AU43" i="2"/>
  <c r="AT43" i="2"/>
  <c r="AS43" i="2"/>
  <c r="AR43" i="2"/>
  <c r="AQ43" i="2"/>
  <c r="AP43" i="2"/>
  <c r="AO43" i="2"/>
  <c r="AN43" i="2"/>
  <c r="AM43" i="2"/>
  <c r="AL43" i="2"/>
  <c r="AK43" i="2"/>
  <c r="AI43" i="2"/>
  <c r="AH43" i="2"/>
  <c r="AG43" i="2"/>
  <c r="AF43" i="2"/>
  <c r="AE43" i="2"/>
  <c r="AD43" i="2"/>
  <c r="AC43" i="2"/>
  <c r="AB43" i="2"/>
  <c r="AA43" i="2"/>
  <c r="Z43" i="2"/>
  <c r="V43" i="2"/>
  <c r="U43" i="2"/>
  <c r="T43" i="2"/>
  <c r="R43" i="2"/>
  <c r="P43" i="2"/>
  <c r="N43" i="2"/>
  <c r="M43" i="2"/>
  <c r="L43" i="2"/>
  <c r="EQ42" i="2"/>
  <c r="EP42" i="2"/>
  <c r="EO42" i="2"/>
  <c r="EN42" i="2"/>
  <c r="EM42" i="2"/>
  <c r="DI42" i="2"/>
  <c r="CF42" i="2"/>
  <c r="CE42" i="2"/>
  <c r="BB42" i="2"/>
  <c r="EP41" i="2"/>
  <c r="EO41" i="2"/>
  <c r="EN41" i="2"/>
  <c r="DI41" i="2"/>
  <c r="CH41" i="2"/>
  <c r="CG41" i="2"/>
  <c r="CI41" i="2" s="1"/>
  <c r="CF41" i="2"/>
  <c r="CE41" i="2"/>
  <c r="BC41" i="2"/>
  <c r="BE41" i="2" s="1"/>
  <c r="BB41" i="2"/>
  <c r="BA41" i="2"/>
  <c r="BD41" i="2" s="1"/>
  <c r="EQ40" i="2"/>
  <c r="EP40" i="2"/>
  <c r="EO40" i="2"/>
  <c r="EN40" i="2"/>
  <c r="EM40" i="2"/>
  <c r="DI40" i="2"/>
  <c r="CH40" i="2"/>
  <c r="CG40" i="2"/>
  <c r="CI40" i="2" s="1"/>
  <c r="CF40" i="2"/>
  <c r="BC40" i="2"/>
  <c r="BE40" i="2" s="1"/>
  <c r="AW40" i="2"/>
  <c r="BA40" i="2" s="1"/>
  <c r="BD40" i="2" s="1"/>
  <c r="EQ39" i="2"/>
  <c r="EP39" i="2"/>
  <c r="EO39" i="2"/>
  <c r="EN39" i="2"/>
  <c r="EM39" i="2"/>
  <c r="DI39" i="2"/>
  <c r="CF39" i="2"/>
  <c r="CE39" i="2"/>
  <c r="BB39" i="2"/>
  <c r="R39" i="2"/>
  <c r="T39" i="2" s="1"/>
  <c r="O39" i="2"/>
  <c r="O44" i="2" s="1"/>
  <c r="K39" i="2"/>
  <c r="K58" i="2" s="1"/>
  <c r="EO38" i="2"/>
  <c r="EQ38" i="2" s="1"/>
  <c r="EQ43" i="2" s="1"/>
  <c r="EN38" i="2"/>
  <c r="EM38" i="2"/>
  <c r="DI38" i="2"/>
  <c r="CH38" i="2"/>
  <c r="CG38" i="2"/>
  <c r="CI38" i="2" s="1"/>
  <c r="CF38" i="2"/>
  <c r="CE38" i="2"/>
  <c r="BB38" i="2"/>
  <c r="BA38" i="2"/>
  <c r="BD38" i="2" s="1"/>
  <c r="AJ38" i="2"/>
  <c r="AJ43" i="2" s="1"/>
  <c r="Q38" i="2"/>
  <c r="Q43" i="2" s="1"/>
  <c r="EL37" i="2"/>
  <c r="EK37" i="2"/>
  <c r="EJ37" i="2"/>
  <c r="EI37" i="2"/>
  <c r="EH37" i="2"/>
  <c r="EG37" i="2"/>
  <c r="EF37" i="2"/>
  <c r="EE37" i="2"/>
  <c r="ED37" i="2"/>
  <c r="EC37" i="2"/>
  <c r="EB37" i="2"/>
  <c r="EA37" i="2"/>
  <c r="DZ37" i="2"/>
  <c r="DY37" i="2"/>
  <c r="DX37" i="2"/>
  <c r="DW37" i="2"/>
  <c r="DV37" i="2"/>
  <c r="DU37" i="2"/>
  <c r="DT37" i="2"/>
  <c r="DS37" i="2"/>
  <c r="DR37" i="2"/>
  <c r="DQ37" i="2"/>
  <c r="DP37" i="2"/>
  <c r="DO37" i="2"/>
  <c r="DH37" i="2"/>
  <c r="ER37" i="2" s="1"/>
  <c r="DG37" i="2"/>
  <c r="DF37" i="2"/>
  <c r="DE37" i="2"/>
  <c r="DD37" i="2"/>
  <c r="DC37" i="2"/>
  <c r="DB37" i="2"/>
  <c r="DA37" i="2"/>
  <c r="CJ37" i="2"/>
  <c r="CD37" i="2"/>
  <c r="CC37" i="2"/>
  <c r="CB37" i="2"/>
  <c r="CA37" i="2"/>
  <c r="BZ37" i="2"/>
  <c r="BY37" i="2"/>
  <c r="BX37" i="2"/>
  <c r="BW37" i="2"/>
  <c r="BV37" i="2"/>
  <c r="BU37" i="2"/>
  <c r="BT37" i="2"/>
  <c r="BS37" i="2"/>
  <c r="BR37" i="2"/>
  <c r="BQ37" i="2"/>
  <c r="BP37" i="2"/>
  <c r="BO37" i="2"/>
  <c r="BN37" i="2"/>
  <c r="BM37" i="2"/>
  <c r="BL37" i="2"/>
  <c r="BK37" i="2"/>
  <c r="BJ37" i="2"/>
  <c r="BI37" i="2"/>
  <c r="BH37" i="2"/>
  <c r="BG37" i="2"/>
  <c r="BF37" i="2"/>
  <c r="AZ37" i="2"/>
  <c r="AY37" i="2"/>
  <c r="AX37" i="2"/>
  <c r="AW37" i="2"/>
  <c r="AV37" i="2"/>
  <c r="AU37" i="2"/>
  <c r="AT37" i="2"/>
  <c r="AS37" i="2"/>
  <c r="AR37" i="2"/>
  <c r="AQ37" i="2"/>
  <c r="AP37" i="2"/>
  <c r="AO37" i="2"/>
  <c r="AN37" i="2"/>
  <c r="AM37" i="2"/>
  <c r="AL37" i="2"/>
  <c r="AJ37" i="2"/>
  <c r="AI37" i="2"/>
  <c r="AH37" i="2"/>
  <c r="AG37" i="2"/>
  <c r="AF37" i="2"/>
  <c r="AE37" i="2"/>
  <c r="AD37" i="2"/>
  <c r="AC37" i="2"/>
  <c r="AB37" i="2"/>
  <c r="Y37" i="2"/>
  <c r="X37" i="2"/>
  <c r="W37" i="2"/>
  <c r="V37" i="2"/>
  <c r="U37" i="2"/>
  <c r="S37" i="2"/>
  <c r="R37" i="2"/>
  <c r="Q37" i="2"/>
  <c r="P37" i="2"/>
  <c r="N37" i="2"/>
  <c r="M37" i="2"/>
  <c r="L37" i="2"/>
  <c r="K37" i="2"/>
  <c r="J37" i="2"/>
  <c r="I37" i="2"/>
  <c r="H37" i="2"/>
  <c r="EQ36" i="2"/>
  <c r="EO36" i="2"/>
  <c r="CH36" i="2"/>
  <c r="CG36" i="2"/>
  <c r="CI36" i="2" s="1"/>
  <c r="CF36" i="2"/>
  <c r="CE36" i="2"/>
  <c r="AZ36" i="2"/>
  <c r="AY36" i="2"/>
  <c r="AX36" i="2"/>
  <c r="AW36" i="2"/>
  <c r="AV36" i="2"/>
  <c r="AU36" i="2"/>
  <c r="AT36" i="2"/>
  <c r="AS36" i="2"/>
  <c r="AR36" i="2"/>
  <c r="AQ36" i="2"/>
  <c r="AP36" i="2"/>
  <c r="AO36" i="2"/>
  <c r="AN36" i="2"/>
  <c r="AM36" i="2"/>
  <c r="AL36" i="2"/>
  <c r="AK36" i="2"/>
  <c r="AJ36" i="2"/>
  <c r="AI36" i="2"/>
  <c r="AH36" i="2"/>
  <c r="AG36" i="2"/>
  <c r="AF36" i="2"/>
  <c r="AE36" i="2"/>
  <c r="AD36" i="2"/>
  <c r="AC36" i="2"/>
  <c r="AB36" i="2"/>
  <c r="AA36" i="2"/>
  <c r="Z36" i="2"/>
  <c r="V36" i="2"/>
  <c r="U36" i="2"/>
  <c r="T36" i="2"/>
  <c r="R36" i="2"/>
  <c r="Q36" i="2"/>
  <c r="P36" i="2"/>
  <c r="O36" i="2"/>
  <c r="N36" i="2"/>
  <c r="M36" i="2"/>
  <c r="L36" i="2"/>
  <c r="K36" i="2"/>
  <c r="H36" i="2"/>
  <c r="EQ35" i="2"/>
  <c r="EP35" i="2"/>
  <c r="EO35" i="2"/>
  <c r="EN35" i="2"/>
  <c r="EM35" i="2"/>
  <c r="DI35" i="2"/>
  <c r="CF35" i="2"/>
  <c r="CE35" i="2"/>
  <c r="BB35" i="2"/>
  <c r="EP34" i="2"/>
  <c r="EM34" i="2"/>
  <c r="DI34" i="2"/>
  <c r="CH34" i="2"/>
  <c r="CG34" i="2"/>
  <c r="CI34" i="2" s="1"/>
  <c r="CF34" i="2"/>
  <c r="CE34" i="2"/>
  <c r="BC34" i="2"/>
  <c r="BE34" i="2" s="1"/>
  <c r="BB34" i="2"/>
  <c r="BA34" i="2"/>
  <c r="BD34" i="2" s="1"/>
  <c r="EQ33" i="2"/>
  <c r="EP33" i="2"/>
  <c r="EO33" i="2"/>
  <c r="EN33" i="2"/>
  <c r="EM33" i="2"/>
  <c r="DI33" i="2"/>
  <c r="CH33" i="2"/>
  <c r="CG33" i="2"/>
  <c r="CI33" i="2" s="1"/>
  <c r="CF33" i="2"/>
  <c r="CE33" i="2"/>
  <c r="BC33" i="2"/>
  <c r="BE33" i="2" s="1"/>
  <c r="AO33" i="2"/>
  <c r="BB33" i="2" s="1"/>
  <c r="EQ32" i="2"/>
  <c r="EP32" i="2"/>
  <c r="EO32" i="2"/>
  <c r="EN32" i="2"/>
  <c r="EM32" i="2"/>
  <c r="DI32" i="2"/>
  <c r="CF32" i="2"/>
  <c r="CE32" i="2"/>
  <c r="T32" i="2"/>
  <c r="T37" i="2" s="1"/>
  <c r="O32" i="2"/>
  <c r="O37" i="2" s="1"/>
  <c r="EQ31" i="2"/>
  <c r="EP31" i="2"/>
  <c r="EO31" i="2"/>
  <c r="EN31" i="2"/>
  <c r="EM31" i="2"/>
  <c r="DI31" i="2"/>
  <c r="CH31" i="2"/>
  <c r="CG31" i="2"/>
  <c r="CI31" i="2" s="1"/>
  <c r="CF31" i="2"/>
  <c r="CE31" i="2"/>
  <c r="BC31" i="2"/>
  <c r="BE31" i="2" s="1"/>
  <c r="BB31" i="2"/>
  <c r="BA31" i="2"/>
  <c r="BD31" i="2" s="1"/>
  <c r="S31" i="2"/>
  <c r="S36" i="2" s="1"/>
  <c r="EL30" i="2"/>
  <c r="EK30" i="2"/>
  <c r="EJ30" i="2"/>
  <c r="EI30" i="2"/>
  <c r="EH30" i="2"/>
  <c r="EG30" i="2"/>
  <c r="EF30" i="2"/>
  <c r="EE30" i="2"/>
  <c r="ED30" i="2"/>
  <c r="EC30" i="2"/>
  <c r="EB30" i="2"/>
  <c r="EA30" i="2"/>
  <c r="DZ30" i="2"/>
  <c r="DY30" i="2"/>
  <c r="DX30" i="2"/>
  <c r="DW30" i="2"/>
  <c r="DV30" i="2"/>
  <c r="DU30" i="2"/>
  <c r="DT30" i="2"/>
  <c r="DS30" i="2"/>
  <c r="DR30" i="2"/>
  <c r="DQ30" i="2"/>
  <c r="DP30" i="2"/>
  <c r="DO30" i="2"/>
  <c r="DN30" i="2"/>
  <c r="DH30" i="2"/>
  <c r="DG30" i="2"/>
  <c r="DF30" i="2"/>
  <c r="DE30" i="2"/>
  <c r="DD30" i="2"/>
  <c r="DC30" i="2"/>
  <c r="DB30" i="2"/>
  <c r="DA30" i="2"/>
  <c r="CJ30" i="2"/>
  <c r="CD30" i="2"/>
  <c r="CC30" i="2"/>
  <c r="CB30" i="2"/>
  <c r="CA30" i="2"/>
  <c r="BZ30" i="2"/>
  <c r="BY30" i="2"/>
  <c r="BX30" i="2"/>
  <c r="BW30" i="2"/>
  <c r="BV30" i="2"/>
  <c r="BU30" i="2"/>
  <c r="BT30" i="2"/>
  <c r="BS30" i="2"/>
  <c r="BR30" i="2"/>
  <c r="BQ30" i="2"/>
  <c r="BP30" i="2"/>
  <c r="BO30" i="2"/>
  <c r="BN30" i="2"/>
  <c r="BM30" i="2"/>
  <c r="BL30" i="2"/>
  <c r="BK30" i="2"/>
  <c r="BJ30" i="2"/>
  <c r="BI30" i="2"/>
  <c r="BH30" i="2"/>
  <c r="BG30" i="2"/>
  <c r="BF30" i="2"/>
  <c r="AZ30" i="2"/>
  <c r="AY30" i="2"/>
  <c r="AX30" i="2"/>
  <c r="AW30" i="2"/>
  <c r="AV30" i="2"/>
  <c r="AU30" i="2"/>
  <c r="AT30" i="2"/>
  <c r="AS30" i="2"/>
  <c r="AR30" i="2"/>
  <c r="AQ30" i="2"/>
  <c r="AP30" i="2"/>
  <c r="AO30" i="2"/>
  <c r="AN30" i="2"/>
  <c r="AM30" i="2"/>
  <c r="AL30" i="2"/>
  <c r="AK30" i="2"/>
  <c r="AJ30" i="2"/>
  <c r="AI30" i="2"/>
  <c r="AH30" i="2"/>
  <c r="AG30" i="2"/>
  <c r="AF30" i="2"/>
  <c r="AE30" i="2"/>
  <c r="AC30" i="2"/>
  <c r="AB30" i="2"/>
  <c r="AA30" i="2"/>
  <c r="Z30" i="2"/>
  <c r="Y30" i="2"/>
  <c r="X30" i="2"/>
  <c r="W30" i="2"/>
  <c r="V30" i="2"/>
  <c r="U30" i="2"/>
  <c r="S30" i="2"/>
  <c r="Q30" i="2"/>
  <c r="O30" i="2"/>
  <c r="N30" i="2"/>
  <c r="M30" i="2"/>
  <c r="L30" i="2"/>
  <c r="K30" i="2"/>
  <c r="J30" i="2"/>
  <c r="I30" i="2"/>
  <c r="H30" i="2"/>
  <c r="EQ29" i="2"/>
  <c r="EP29" i="2"/>
  <c r="EO29" i="2"/>
  <c r="EN29" i="2"/>
  <c r="EM29" i="2"/>
  <c r="DN29" i="2"/>
  <c r="CH29" i="2"/>
  <c r="CG29" i="2"/>
  <c r="CI29" i="2" s="1"/>
  <c r="CF29" i="2"/>
  <c r="CE29" i="2"/>
  <c r="AZ29" i="2"/>
  <c r="AY29" i="2"/>
  <c r="AX29" i="2"/>
  <c r="AW29" i="2"/>
  <c r="AV29" i="2"/>
  <c r="AU29" i="2"/>
  <c r="AT29" i="2"/>
  <c r="AS29" i="2"/>
  <c r="AR29" i="2"/>
  <c r="AQ29" i="2"/>
  <c r="AP29" i="2"/>
  <c r="AO29" i="2"/>
  <c r="AN29" i="2"/>
  <c r="AM29" i="2"/>
  <c r="AK29" i="2"/>
  <c r="AJ29" i="2"/>
  <c r="AI29" i="2"/>
  <c r="AH29" i="2"/>
  <c r="AG29" i="2"/>
  <c r="AF29" i="2"/>
  <c r="AE29" i="2"/>
  <c r="AD29" i="2"/>
  <c r="AC29" i="2"/>
  <c r="AB29" i="2"/>
  <c r="AA29" i="2"/>
  <c r="Z29" i="2"/>
  <c r="V29" i="2"/>
  <c r="U29" i="2"/>
  <c r="T29" i="2"/>
  <c r="R29" i="2"/>
  <c r="Q29" i="2"/>
  <c r="P29" i="2"/>
  <c r="O29" i="2"/>
  <c r="N29" i="2"/>
  <c r="M29" i="2"/>
  <c r="L29" i="2"/>
  <c r="K29" i="2"/>
  <c r="H29" i="2"/>
  <c r="EQ28" i="2"/>
  <c r="EP28" i="2"/>
  <c r="EO28" i="2"/>
  <c r="EN28" i="2"/>
  <c r="EM28" i="2"/>
  <c r="DI28" i="2"/>
  <c r="CH28" i="2"/>
  <c r="CG28" i="2"/>
  <c r="CI28" i="2" s="1"/>
  <c r="CF28" i="2"/>
  <c r="CE28" i="2"/>
  <c r="BC28" i="2"/>
  <c r="BE28" i="2" s="1"/>
  <c r="BB28" i="2"/>
  <c r="BA28" i="2"/>
  <c r="BD28" i="2" s="1"/>
  <c r="EQ27" i="2"/>
  <c r="EP27" i="2"/>
  <c r="EO27" i="2"/>
  <c r="EN27" i="2"/>
  <c r="EM27" i="2"/>
  <c r="DI27" i="2"/>
  <c r="CH27" i="2"/>
  <c r="CG27" i="2"/>
  <c r="CI27" i="2" s="1"/>
  <c r="CF27" i="2"/>
  <c r="CE27" i="2"/>
  <c r="BC27" i="2"/>
  <c r="BE27" i="2" s="1"/>
  <c r="AI27" i="2"/>
  <c r="BA27" i="2" s="1"/>
  <c r="BD27" i="2" s="1"/>
  <c r="EQ26" i="2"/>
  <c r="EP26" i="2"/>
  <c r="EO26" i="2"/>
  <c r="EN26" i="2"/>
  <c r="EM26" i="2"/>
  <c r="DI26" i="2"/>
  <c r="CH26" i="2"/>
  <c r="CG26" i="2"/>
  <c r="CI26" i="2" s="1"/>
  <c r="CF26" i="2"/>
  <c r="CE26" i="2"/>
  <c r="BC26" i="2"/>
  <c r="BE26" i="2" s="1"/>
  <c r="BB26" i="2"/>
  <c r="BA26" i="2"/>
  <c r="BD26" i="2" s="1"/>
  <c r="EQ25" i="2"/>
  <c r="EP25" i="2"/>
  <c r="EO25" i="2"/>
  <c r="EN25" i="2"/>
  <c r="EM25" i="2"/>
  <c r="DI25" i="2"/>
  <c r="CH25" i="2"/>
  <c r="CG25" i="2"/>
  <c r="CI25" i="2" s="1"/>
  <c r="CF25" i="2"/>
  <c r="CE25" i="2"/>
  <c r="BB25" i="2"/>
  <c r="BA25" i="2"/>
  <c r="BD25" i="2" s="1"/>
  <c r="AD25" i="2"/>
  <c r="AD58" i="2" s="1"/>
  <c r="P25" i="2"/>
  <c r="EQ24" i="2"/>
  <c r="EP24" i="2"/>
  <c r="EO24" i="2"/>
  <c r="EN24" i="2"/>
  <c r="EM24" i="2"/>
  <c r="DI29" i="2"/>
  <c r="CH24" i="2"/>
  <c r="CG24" i="2"/>
  <c r="CI24" i="2" s="1"/>
  <c r="CF24" i="2"/>
  <c r="CE24" i="2"/>
  <c r="BC24" i="2"/>
  <c r="BE24" i="2" s="1"/>
  <c r="BB24" i="2"/>
  <c r="BA24" i="2"/>
  <c r="BD24" i="2" s="1"/>
  <c r="S24" i="2"/>
  <c r="S29" i="2" s="1"/>
  <c r="EL23" i="2"/>
  <c r="EK23" i="2"/>
  <c r="EJ23" i="2"/>
  <c r="EI23" i="2"/>
  <c r="EH23" i="2"/>
  <c r="EG23" i="2"/>
  <c r="EF23" i="2"/>
  <c r="EE23" i="2"/>
  <c r="ED23" i="2"/>
  <c r="EC23" i="2"/>
  <c r="EB23" i="2"/>
  <c r="EA23" i="2"/>
  <c r="DZ23" i="2"/>
  <c r="DY23" i="2"/>
  <c r="DX23" i="2"/>
  <c r="DW23" i="2"/>
  <c r="DV23" i="2"/>
  <c r="DU23" i="2"/>
  <c r="DT23" i="2"/>
  <c r="DS23" i="2"/>
  <c r="DR23" i="2"/>
  <c r="DQ23" i="2"/>
  <c r="DP23" i="2"/>
  <c r="DO23" i="2"/>
  <c r="DN23" i="2"/>
  <c r="DH23" i="2"/>
  <c r="ER23" i="2" s="1"/>
  <c r="DG23" i="2"/>
  <c r="DF23" i="2"/>
  <c r="DE23" i="2"/>
  <c r="DD23" i="2"/>
  <c r="DC23" i="2"/>
  <c r="DB23" i="2"/>
  <c r="DA23" i="2"/>
  <c r="CJ23" i="2"/>
  <c r="CI23" i="2"/>
  <c r="CH23" i="2"/>
  <c r="CE23" i="2"/>
  <c r="CD23" i="2"/>
  <c r="CC23" i="2"/>
  <c r="CB23" i="2"/>
  <c r="CA23" i="2"/>
  <c r="BZ23" i="2"/>
  <c r="BY23" i="2"/>
  <c r="BX23" i="2"/>
  <c r="BW23" i="2"/>
  <c r="BV23" i="2"/>
  <c r="BU23" i="2"/>
  <c r="BT23" i="2"/>
  <c r="BS23" i="2"/>
  <c r="BR23" i="2"/>
  <c r="BQ23" i="2"/>
  <c r="BP23" i="2"/>
  <c r="BO23" i="2"/>
  <c r="BN23" i="2"/>
  <c r="BM23" i="2"/>
  <c r="BL23" i="2"/>
  <c r="BK23" i="2"/>
  <c r="BJ23" i="2"/>
  <c r="BI23" i="2"/>
  <c r="BH23" i="2"/>
  <c r="BG23" i="2"/>
  <c r="BF23" i="2"/>
  <c r="BE23" i="2"/>
  <c r="BD23" i="2"/>
  <c r="BC23" i="2"/>
  <c r="BB23" i="2"/>
  <c r="BA23" i="2"/>
  <c r="AZ23" i="2"/>
  <c r="AY23" i="2"/>
  <c r="AX23" i="2"/>
  <c r="AW23" i="2"/>
  <c r="AV23" i="2"/>
  <c r="AU23" i="2"/>
  <c r="AT23" i="2"/>
  <c r="AS23" i="2"/>
  <c r="AR23" i="2"/>
  <c r="AQ23" i="2"/>
  <c r="AP23" i="2"/>
  <c r="AO23" i="2"/>
  <c r="AN23" i="2"/>
  <c r="AM23" i="2"/>
  <c r="AL23" i="2"/>
  <c r="AK23" i="2"/>
  <c r="AJ23" i="2"/>
  <c r="AI23" i="2"/>
  <c r="AH23" i="2"/>
  <c r="AG23" i="2"/>
  <c r="AF23" i="2"/>
  <c r="AE23" i="2"/>
  <c r="AD23" i="2"/>
  <c r="AC23" i="2"/>
  <c r="AB23" i="2"/>
  <c r="AA23" i="2"/>
  <c r="Z23" i="2"/>
  <c r="Y23" i="2"/>
  <c r="X23" i="2"/>
  <c r="W23" i="2"/>
  <c r="V23" i="2"/>
  <c r="U23" i="2"/>
  <c r="T23" i="2"/>
  <c r="S23" i="2"/>
  <c r="R23" i="2"/>
  <c r="Q23" i="2"/>
  <c r="P23" i="2"/>
  <c r="O23" i="2"/>
  <c r="N23" i="2"/>
  <c r="M23" i="2"/>
  <c r="L23" i="2"/>
  <c r="K23" i="2"/>
  <c r="J23" i="2"/>
  <c r="I23" i="2"/>
  <c r="H23" i="2"/>
  <c r="DN22" i="2"/>
  <c r="DH22" i="2"/>
  <c r="ER22" i="2" s="1"/>
  <c r="DG22" i="2"/>
  <c r="DF22" i="2"/>
  <c r="DE22" i="2"/>
  <c r="DD22" i="2"/>
  <c r="DC22" i="2"/>
  <c r="DB22" i="2"/>
  <c r="DA22" i="2"/>
  <c r="CG22" i="2"/>
  <c r="CF22" i="2"/>
  <c r="G22" i="2"/>
  <c r="EQ21" i="2"/>
  <c r="EP21" i="2"/>
  <c r="EO21" i="2"/>
  <c r="EN21" i="2"/>
  <c r="EM21" i="2"/>
  <c r="DI21" i="2"/>
  <c r="CG21" i="2"/>
  <c r="CF21" i="2"/>
  <c r="EP20" i="2"/>
  <c r="EO20" i="2"/>
  <c r="EN20" i="2"/>
  <c r="DI20" i="2"/>
  <c r="CG20" i="2"/>
  <c r="CF20" i="2"/>
  <c r="EQ19" i="2"/>
  <c r="EP19" i="2"/>
  <c r="EO19" i="2"/>
  <c r="EN19" i="2"/>
  <c r="EM19" i="2"/>
  <c r="DI19" i="2"/>
  <c r="CG19" i="2"/>
  <c r="CF19" i="2"/>
  <c r="EQ18" i="2"/>
  <c r="EP18" i="2"/>
  <c r="EO18" i="2"/>
  <c r="EN18" i="2"/>
  <c r="EM18" i="2"/>
  <c r="CG18" i="2"/>
  <c r="CF18" i="2"/>
  <c r="EO17" i="2"/>
  <c r="EQ17" i="2" s="1"/>
  <c r="EQ22" i="2" s="1"/>
  <c r="EN17" i="2"/>
  <c r="EM17" i="2"/>
  <c r="EM22" i="2" s="1"/>
  <c r="DI17" i="2"/>
  <c r="CG17" i="2"/>
  <c r="CF17" i="2"/>
  <c r="EL16" i="2"/>
  <c r="EK16" i="2"/>
  <c r="EJ16" i="2"/>
  <c r="EI16" i="2"/>
  <c r="EH16" i="2"/>
  <c r="EG16" i="2"/>
  <c r="EF16" i="2"/>
  <c r="EE16" i="2"/>
  <c r="ED16" i="2"/>
  <c r="EC16" i="2"/>
  <c r="EB16" i="2"/>
  <c r="EA16" i="2"/>
  <c r="DZ16" i="2"/>
  <c r="DY16" i="2"/>
  <c r="DX16" i="2"/>
  <c r="DW16" i="2"/>
  <c r="DV16" i="2"/>
  <c r="DU16" i="2"/>
  <c r="DT16" i="2"/>
  <c r="DS16" i="2"/>
  <c r="DR16" i="2"/>
  <c r="DQ16" i="2"/>
  <c r="DP16" i="2"/>
  <c r="DO16" i="2"/>
  <c r="DN16" i="2"/>
  <c r="CD16" i="2"/>
  <c r="CB16" i="2"/>
  <c r="BZ16" i="2"/>
  <c r="BX16" i="2"/>
  <c r="BV16" i="2"/>
  <c r="BT16" i="2"/>
  <c r="BR16" i="2"/>
  <c r="BP16" i="2"/>
  <c r="BN16" i="2"/>
  <c r="BL16" i="2"/>
  <c r="BJ16" i="2"/>
  <c r="BH16" i="2"/>
  <c r="AB16" i="2"/>
  <c r="V16" i="2"/>
  <c r="U16" i="2"/>
  <c r="S16" i="2"/>
  <c r="R16" i="2"/>
  <c r="Q16" i="2"/>
  <c r="P16" i="2"/>
  <c r="O16" i="2"/>
  <c r="N16" i="2"/>
  <c r="M16" i="2"/>
  <c r="L16" i="2"/>
  <c r="K16" i="2"/>
  <c r="H16" i="2"/>
  <c r="DN15" i="2"/>
  <c r="DI15" i="2"/>
  <c r="CH15" i="2"/>
  <c r="CG15" i="2"/>
  <c r="CI15" i="2" s="1"/>
  <c r="CF15" i="2"/>
  <c r="CE15" i="2"/>
  <c r="AZ15" i="2"/>
  <c r="AY15" i="2"/>
  <c r="AX15" i="2"/>
  <c r="AW15" i="2"/>
  <c r="AV15" i="2"/>
  <c r="AU15" i="2"/>
  <c r="AT15" i="2"/>
  <c r="AS15" i="2"/>
  <c r="AR15" i="2"/>
  <c r="AQ15" i="2"/>
  <c r="AP15" i="2"/>
  <c r="AO15" i="2"/>
  <c r="AN15" i="2"/>
  <c r="AM15" i="2"/>
  <c r="AL15" i="2"/>
  <c r="AK15" i="2"/>
  <c r="AJ15" i="2"/>
  <c r="AI15" i="2"/>
  <c r="AH15" i="2"/>
  <c r="AG15" i="2"/>
  <c r="AE15" i="2"/>
  <c r="AD15" i="2"/>
  <c r="AC15" i="2"/>
  <c r="AB15" i="2"/>
  <c r="AA15" i="2"/>
  <c r="V15" i="2"/>
  <c r="T15" i="2"/>
  <c r="P15" i="2"/>
  <c r="O15" i="2"/>
  <c r="N15" i="2"/>
  <c r="M15" i="2"/>
  <c r="L15" i="2"/>
  <c r="K15" i="2"/>
  <c r="H15" i="2"/>
  <c r="EQ14" i="2"/>
  <c r="EP14" i="2"/>
  <c r="EO14" i="2"/>
  <c r="EN14" i="2"/>
  <c r="EM14" i="2"/>
  <c r="DI14" i="2"/>
  <c r="CH14" i="2"/>
  <c r="CF14" i="2"/>
  <c r="CE14" i="2"/>
  <c r="BC14" i="2"/>
  <c r="BE14" i="2" s="1"/>
  <c r="BB14" i="2"/>
  <c r="BA14" i="2"/>
  <c r="BD14" i="2" s="1"/>
  <c r="EP13" i="2"/>
  <c r="EO13" i="2"/>
  <c r="EN13" i="2"/>
  <c r="DI13" i="2"/>
  <c r="CH13" i="2"/>
  <c r="CG13" i="2"/>
  <c r="CI13" i="2" s="1"/>
  <c r="CF13" i="2"/>
  <c r="CE13" i="2"/>
  <c r="BC13" i="2"/>
  <c r="BE13" i="2" s="1"/>
  <c r="AI13" i="2"/>
  <c r="BB13" i="2" s="1"/>
  <c r="EQ12" i="2"/>
  <c r="EP12" i="2"/>
  <c r="EO12" i="2"/>
  <c r="EN12" i="2"/>
  <c r="EM12" i="2"/>
  <c r="DI12" i="2"/>
  <c r="CF12" i="2"/>
  <c r="CE12" i="2"/>
  <c r="EQ11" i="2"/>
  <c r="EP11" i="2"/>
  <c r="EO11" i="2"/>
  <c r="EN11" i="2"/>
  <c r="EM11" i="2"/>
  <c r="DI11" i="2"/>
  <c r="CG11" i="2"/>
  <c r="CF11" i="2"/>
  <c r="CE11" i="2"/>
  <c r="BB11" i="2"/>
  <c r="T11" i="2"/>
  <c r="T16" i="2" s="1"/>
  <c r="EO10" i="2"/>
  <c r="EQ10" i="2" s="1"/>
  <c r="EQ15" i="2" s="1"/>
  <c r="EN10" i="2"/>
  <c r="EM10" i="2"/>
  <c r="EM15" i="2" s="1"/>
  <c r="CF10" i="2"/>
  <c r="CE10" i="2"/>
  <c r="BB10" i="2"/>
  <c r="R10" i="2"/>
  <c r="R15" i="2" s="1"/>
  <c r="Q10" i="2"/>
  <c r="Q15" i="2" s="1"/>
  <c r="CG16" i="1"/>
  <c r="CG17" i="1" s="1"/>
  <c r="CD15" i="1"/>
  <c r="DR14" i="1"/>
  <c r="CH14" i="1"/>
  <c r="CG14" i="1"/>
  <c r="CJ14" i="1" s="1"/>
  <c r="BX14" i="1"/>
  <c r="BV14" i="1"/>
  <c r="BH14" i="1"/>
  <c r="BE14" i="1"/>
  <c r="BG14" i="1" s="1"/>
  <c r="BD14" i="1"/>
  <c r="BC14" i="1"/>
  <c r="BF14" i="1" s="1"/>
  <c r="AA14" i="1"/>
  <c r="Z14" i="1"/>
  <c r="AC14" i="1" s="1"/>
  <c r="Y14" i="1"/>
  <c r="AB14" i="1" s="1"/>
  <c r="S14" i="1"/>
  <c r="T14" i="1" s="1"/>
  <c r="CL13" i="1"/>
  <c r="CI13" i="1"/>
  <c r="CH13" i="1"/>
  <c r="BH13" i="1"/>
  <c r="BD13" i="1"/>
  <c r="AA13" i="1"/>
  <c r="DR13" i="1"/>
  <c r="J6" i="9" l="1"/>
  <c r="L6" i="9" s="1"/>
  <c r="G18" i="2"/>
  <c r="J4" i="9"/>
  <c r="EW14" i="1"/>
  <c r="ER16" i="2"/>
  <c r="ER30" i="2"/>
  <c r="ER44" i="2"/>
  <c r="EP36" i="2"/>
  <c r="ER36" i="2"/>
  <c r="EM51" i="2"/>
  <c r="ER51" i="2"/>
  <c r="N60" i="2"/>
  <c r="DK58" i="2"/>
  <c r="DJ44" i="2"/>
  <c r="DK37" i="2"/>
  <c r="DJ37" i="2"/>
  <c r="DK44" i="2"/>
  <c r="DJ59" i="2"/>
  <c r="DJ50" i="2"/>
  <c r="DJ30" i="2"/>
  <c r="DJ22" i="2"/>
  <c r="DJ16" i="2"/>
  <c r="DL16" i="2" s="1"/>
  <c r="DK50" i="2"/>
  <c r="DK36" i="2"/>
  <c r="DK22" i="2"/>
  <c r="DK51" i="2"/>
  <c r="DK16" i="2"/>
  <c r="DJ36" i="2"/>
  <c r="DJ23" i="2"/>
  <c r="DK23" i="2"/>
  <c r="CE37" i="2"/>
  <c r="EP37" i="2"/>
  <c r="BA33" i="2"/>
  <c r="BD33" i="2" s="1"/>
  <c r="EN37" i="2"/>
  <c r="BB44" i="2"/>
  <c r="U60" i="2"/>
  <c r="Z60" i="2"/>
  <c r="G41" i="2"/>
  <c r="EV41" i="2" s="1"/>
  <c r="CT60" i="2"/>
  <c r="CR60" i="2"/>
  <c r="CL60" i="2"/>
  <c r="CZ60" i="2"/>
  <c r="CA60" i="2"/>
  <c r="DQ60" i="2"/>
  <c r="BA47" i="2"/>
  <c r="BD47" i="2" s="1"/>
  <c r="BB40" i="2"/>
  <c r="EQ51" i="2"/>
  <c r="AB60" i="2"/>
  <c r="AD60" i="2"/>
  <c r="BH60" i="2"/>
  <c r="I13" i="1"/>
  <c r="DI36" i="2"/>
  <c r="AP60" i="2"/>
  <c r="EP10" i="2"/>
  <c r="EP15" i="2" s="1"/>
  <c r="CF44" i="2"/>
  <c r="BB12" i="2"/>
  <c r="EN44" i="2"/>
  <c r="EO43" i="2"/>
  <c r="BU60" i="2"/>
  <c r="CP60" i="2"/>
  <c r="G14" i="2"/>
  <c r="EV14" i="2" s="1"/>
  <c r="EO16" i="2"/>
  <c r="BC36" i="2"/>
  <c r="BE36" i="2" s="1"/>
  <c r="BB30" i="2"/>
  <c r="G34" i="2"/>
  <c r="DI22" i="2"/>
  <c r="EP23" i="2"/>
  <c r="AK37" i="2"/>
  <c r="EM36" i="2"/>
  <c r="EP16" i="2"/>
  <c r="AK58" i="2"/>
  <c r="AK60" i="2" s="1"/>
  <c r="AF15" i="2"/>
  <c r="BC15" i="2" s="1"/>
  <c r="BE15" i="2" s="1"/>
  <c r="CF23" i="2"/>
  <c r="AO60" i="2"/>
  <c r="AW60" i="2"/>
  <c r="BF60" i="2"/>
  <c r="DP60" i="2"/>
  <c r="EJ60" i="2"/>
  <c r="BA13" i="2"/>
  <c r="BD13" i="2" s="1"/>
  <c r="EU13" i="2" s="1"/>
  <c r="CC60" i="2"/>
  <c r="EA60" i="2"/>
  <c r="BB32" i="2"/>
  <c r="BB58" i="2" s="1"/>
  <c r="EM37" i="2"/>
  <c r="EN43" i="2"/>
  <c r="G48" i="2"/>
  <c r="EV48" i="2" s="1"/>
  <c r="AL60" i="2"/>
  <c r="BG60" i="2"/>
  <c r="BK60" i="2"/>
  <c r="BW60" i="2"/>
  <c r="DD60" i="2"/>
  <c r="DU60" i="2"/>
  <c r="EC60" i="2"/>
  <c r="CF37" i="2"/>
  <c r="EM44" i="2"/>
  <c r="S38" i="2"/>
  <c r="S43" i="2" s="1"/>
  <c r="DI30" i="2"/>
  <c r="AX60" i="2"/>
  <c r="CE30" i="2"/>
  <c r="AG60" i="2"/>
  <c r="BO60" i="2"/>
  <c r="CJ60" i="2"/>
  <c r="EK60" i="2"/>
  <c r="K44" i="2"/>
  <c r="X60" i="2"/>
  <c r="EV18" i="2"/>
  <c r="CN59" i="2"/>
  <c r="CN60" i="2" s="1"/>
  <c r="I60" i="2"/>
  <c r="AT60" i="2"/>
  <c r="BS60" i="2"/>
  <c r="DH60" i="2"/>
  <c r="DY60" i="2"/>
  <c r="EG60" i="2"/>
  <c r="AA58" i="2"/>
  <c r="AA60" i="2" s="1"/>
  <c r="CG44" i="2"/>
  <c r="EQ23" i="2"/>
  <c r="EO23" i="2"/>
  <c r="ET27" i="2"/>
  <c r="BA51" i="2"/>
  <c r="CG51" i="2"/>
  <c r="S10" i="2"/>
  <c r="S15" i="2" s="1"/>
  <c r="EN15" i="2"/>
  <c r="BA15" i="2"/>
  <c r="BD15" i="2" s="1"/>
  <c r="BB27" i="2"/>
  <c r="CH30" i="2"/>
  <c r="EQ37" i="2"/>
  <c r="BB36" i="2"/>
  <c r="DI59" i="2"/>
  <c r="BB43" i="2"/>
  <c r="J60" i="2"/>
  <c r="Q60" i="2"/>
  <c r="AC60" i="2"/>
  <c r="AH60" i="2"/>
  <c r="AM60" i="2"/>
  <c r="AQ60" i="2"/>
  <c r="AU60" i="2"/>
  <c r="AY60" i="2"/>
  <c r="BL60" i="2"/>
  <c r="BP60" i="2"/>
  <c r="BT60" i="2"/>
  <c r="BX60" i="2"/>
  <c r="CB60" i="2"/>
  <c r="DA60" i="2"/>
  <c r="DE60" i="2"/>
  <c r="DR60" i="2"/>
  <c r="DV60" i="2"/>
  <c r="DZ60" i="2"/>
  <c r="ED60" i="2"/>
  <c r="EH60" i="2"/>
  <c r="EL60" i="2"/>
  <c r="S60" i="2"/>
  <c r="W60" i="2"/>
  <c r="AE60" i="2"/>
  <c r="AJ60" i="2"/>
  <c r="AN60" i="2"/>
  <c r="AV60" i="2"/>
  <c r="BI60" i="2"/>
  <c r="BQ60" i="2"/>
  <c r="BY60" i="2"/>
  <c r="DB60" i="2"/>
  <c r="DW60" i="2"/>
  <c r="EE60" i="2"/>
  <c r="EI60" i="2"/>
  <c r="CH44" i="2"/>
  <c r="CS60" i="2"/>
  <c r="ES27" i="2"/>
  <c r="CE16" i="2"/>
  <c r="BA44" i="2"/>
  <c r="DI37" i="2"/>
  <c r="ET42" i="2"/>
  <c r="DM51" i="2"/>
  <c r="CG59" i="2"/>
  <c r="V58" i="2"/>
  <c r="V60" i="2" s="1"/>
  <c r="EN22" i="2"/>
  <c r="G31" i="2"/>
  <c r="EV31" i="2" s="1"/>
  <c r="EO51" i="2"/>
  <c r="EU48" i="2"/>
  <c r="EN51" i="2"/>
  <c r="Y60" i="2"/>
  <c r="H60" i="2"/>
  <c r="AF60" i="2"/>
  <c r="AS60" i="2"/>
  <c r="BJ60" i="2"/>
  <c r="BN60" i="2"/>
  <c r="BR60" i="2"/>
  <c r="BV60" i="2"/>
  <c r="BZ60" i="2"/>
  <c r="CD60" i="2"/>
  <c r="DC60" i="2"/>
  <c r="DG60" i="2"/>
  <c r="E23" i="9" s="1"/>
  <c r="G23" i="9" s="1"/>
  <c r="DT60" i="2"/>
  <c r="DX60" i="2"/>
  <c r="EB60" i="2"/>
  <c r="EF60" i="2"/>
  <c r="ES41" i="2"/>
  <c r="ET12" i="2"/>
  <c r="CH58" i="2"/>
  <c r="CG37" i="2"/>
  <c r="ES42" i="2"/>
  <c r="P58" i="2"/>
  <c r="P60" i="2" s="1"/>
  <c r="R25" i="2"/>
  <c r="R58" i="2" s="1"/>
  <c r="R60" i="2" s="1"/>
  <c r="BE35" i="2"/>
  <c r="G35" i="2" s="1"/>
  <c r="BC37" i="2"/>
  <c r="BA36" i="2"/>
  <c r="BD36" i="2" s="1"/>
  <c r="CW60" i="2"/>
  <c r="DM11" i="2"/>
  <c r="ES11" i="2"/>
  <c r="EM58" i="2"/>
  <c r="CE51" i="2"/>
  <c r="AZ60" i="2"/>
  <c r="BM60" i="2"/>
  <c r="DO60" i="2"/>
  <c r="AR60" i="2"/>
  <c r="DF60" i="2"/>
  <c r="DS60" i="2"/>
  <c r="ET21" i="2"/>
  <c r="G21" i="2"/>
  <c r="G23" i="2" s="1"/>
  <c r="BE46" i="2"/>
  <c r="BE51" i="2" s="1"/>
  <c r="BC51" i="2"/>
  <c r="DM32" i="2"/>
  <c r="DM37" i="2" s="1"/>
  <c r="ES32" i="2"/>
  <c r="P30" i="2"/>
  <c r="K60" i="2"/>
  <c r="BB50" i="2"/>
  <c r="BA50" i="2"/>
  <c r="BD50" i="2" s="1"/>
  <c r="DM47" i="2"/>
  <c r="ET47" i="2" s="1"/>
  <c r="AI51" i="2"/>
  <c r="BC59" i="2"/>
  <c r="EN59" i="2"/>
  <c r="CF58" i="2"/>
  <c r="EN23" i="2"/>
  <c r="EO22" i="2"/>
  <c r="EM23" i="2"/>
  <c r="BC43" i="2"/>
  <c r="BE43" i="2" s="1"/>
  <c r="EM43" i="2"/>
  <c r="EP38" i="2"/>
  <c r="EP43" i="2" s="1"/>
  <c r="EU41" i="2"/>
  <c r="EV12" i="2"/>
  <c r="CF16" i="2"/>
  <c r="BB16" i="2"/>
  <c r="CI35" i="2"/>
  <c r="CY60" i="2"/>
  <c r="ES19" i="2"/>
  <c r="CG16" i="2"/>
  <c r="EU27" i="2"/>
  <c r="EO44" i="2"/>
  <c r="EQ44" i="2"/>
  <c r="DL30" i="2"/>
  <c r="CG23" i="2"/>
  <c r="EN58" i="2"/>
  <c r="CF30" i="2"/>
  <c r="CE59" i="2"/>
  <c r="EM59" i="2"/>
  <c r="EQ59" i="2"/>
  <c r="BB15" i="2"/>
  <c r="DI23" i="2"/>
  <c r="EQ30" i="2"/>
  <c r="EO59" i="2"/>
  <c r="CE44" i="2"/>
  <c r="BA16" i="2"/>
  <c r="BD16" i="2" s="1"/>
  <c r="CH51" i="2"/>
  <c r="DL59" i="2"/>
  <c r="CQ60" i="2"/>
  <c r="ES39" i="2"/>
  <c r="G28" i="2"/>
  <c r="CI30" i="2"/>
  <c r="CI58" i="2"/>
  <c r="EX14" i="1"/>
  <c r="EU11" i="2"/>
  <c r="BE44" i="2"/>
  <c r="EU42" i="2"/>
  <c r="G42" i="2"/>
  <c r="EV42" i="2" s="1"/>
  <c r="BD30" i="2"/>
  <c r="BD32" i="2"/>
  <c r="BD58" i="2" s="1"/>
  <c r="BA37" i="2"/>
  <c r="BA58" i="2"/>
  <c r="G39" i="2"/>
  <c r="EU39" i="2"/>
  <c r="EV40" i="2"/>
  <c r="O58" i="2"/>
  <c r="O60" i="2" s="1"/>
  <c r="DI44" i="2"/>
  <c r="CG30" i="2"/>
  <c r="EO58" i="2"/>
  <c r="DL19" i="2"/>
  <c r="CH59" i="2"/>
  <c r="BA43" i="2"/>
  <c r="BD43" i="2" s="1"/>
  <c r="EO37" i="2"/>
  <c r="EO30" i="2"/>
  <c r="EP30" i="2"/>
  <c r="BC29" i="2"/>
  <c r="EU31" i="2"/>
  <c r="EU34" i="2"/>
  <c r="ES48" i="2"/>
  <c r="ET49" i="2"/>
  <c r="ET48" i="2"/>
  <c r="BA59" i="2"/>
  <c r="EQ16" i="2"/>
  <c r="EM16" i="2"/>
  <c r="BC50" i="2"/>
  <c r="BE50" i="2" s="1"/>
  <c r="G50" i="2" s="1"/>
  <c r="CX60" i="2"/>
  <c r="BC38" i="2"/>
  <c r="BE38" i="2" s="1"/>
  <c r="G38" i="2" s="1"/>
  <c r="CE58" i="2"/>
  <c r="EN30" i="2"/>
  <c r="BC44" i="2"/>
  <c r="CI14" i="1"/>
  <c r="EP17" i="2"/>
  <c r="EP22" i="2" s="1"/>
  <c r="ET41" i="2"/>
  <c r="CH37" i="2"/>
  <c r="BD49" i="2"/>
  <c r="BD51" i="2" s="1"/>
  <c r="CI49" i="2"/>
  <c r="G49" i="2" s="1"/>
  <c r="CO60" i="2"/>
  <c r="CV60" i="2"/>
  <c r="EQ58" i="2"/>
  <c r="EU14" i="2"/>
  <c r="EN16" i="2"/>
  <c r="EP58" i="2"/>
  <c r="EP51" i="2"/>
  <c r="DI16" i="2"/>
  <c r="DM39" i="2"/>
  <c r="DM44" i="2" s="1"/>
  <c r="ES29" i="2"/>
  <c r="AI59" i="2"/>
  <c r="AI60" i="2" s="1"/>
  <c r="BA30" i="2"/>
  <c r="BB49" i="2"/>
  <c r="BA29" i="2"/>
  <c r="BD29" i="2" s="1"/>
  <c r="EM30" i="2"/>
  <c r="ET35" i="2"/>
  <c r="ET14" i="2"/>
  <c r="BC16" i="2"/>
  <c r="BE16" i="2" s="1"/>
  <c r="CK60" i="2"/>
  <c r="CN30" i="2"/>
  <c r="DK30" i="2" s="1"/>
  <c r="ES24" i="2"/>
  <c r="G32" i="2"/>
  <c r="ES35" i="2"/>
  <c r="ET40" i="2"/>
  <c r="ES45" i="2"/>
  <c r="EU45" i="2"/>
  <c r="ES38" i="2"/>
  <c r="ET38" i="2"/>
  <c r="ET45" i="2"/>
  <c r="DM50" i="2"/>
  <c r="ES15" i="2"/>
  <c r="ET15" i="2"/>
  <c r="G10" i="2"/>
  <c r="EV10" i="2" s="1"/>
  <c r="E475" i="8"/>
  <c r="F487" i="8"/>
  <c r="T44" i="2"/>
  <c r="EU24" i="2"/>
  <c r="EV24" i="2"/>
  <c r="BB29" i="2"/>
  <c r="EP44" i="2"/>
  <c r="R44" i="2"/>
  <c r="CG58" i="2"/>
  <c r="DM33" i="2"/>
  <c r="ES33" i="2"/>
  <c r="G27" i="2"/>
  <c r="EV27" i="2" s="1"/>
  <c r="DL44" i="2"/>
  <c r="DM17" i="2"/>
  <c r="EU17" i="2"/>
  <c r="ES17" i="2"/>
  <c r="EO15" i="2"/>
  <c r="DM29" i="2"/>
  <c r="ET24" i="2"/>
  <c r="DL23" i="2"/>
  <c r="BD44" i="2"/>
  <c r="DM26" i="2"/>
  <c r="ES26" i="2"/>
  <c r="CF59" i="2"/>
  <c r="AD30" i="2"/>
  <c r="BC25" i="2"/>
  <c r="DM23" i="2"/>
  <c r="CI44" i="2"/>
  <c r="ES13" i="2"/>
  <c r="DL13" i="2"/>
  <c r="ES34" i="2"/>
  <c r="DM34" i="2"/>
  <c r="DM25" i="2"/>
  <c r="ES25" i="2"/>
  <c r="G45" i="2"/>
  <c r="EV45" i="2" s="1"/>
  <c r="EP59" i="2"/>
  <c r="CH16" i="2"/>
  <c r="CM60" i="2"/>
  <c r="EU21" i="2"/>
  <c r="ES21" i="2"/>
  <c r="DL37" i="2"/>
  <c r="DI46" i="2"/>
  <c r="DI51" i="2" s="1"/>
  <c r="DL46" i="2"/>
  <c r="CU51" i="2"/>
  <c r="DJ51" i="2" s="1"/>
  <c r="CU58" i="2"/>
  <c r="CU60" i="2" s="1"/>
  <c r="EU20" i="2"/>
  <c r="ES20" i="2"/>
  <c r="DL20" i="2"/>
  <c r="DM43" i="2"/>
  <c r="ES43" i="2"/>
  <c r="L4" i="9" l="1"/>
  <c r="DL51" i="2"/>
  <c r="J9" i="9"/>
  <c r="L9" i="9" s="1"/>
  <c r="DN59" i="2"/>
  <c r="DN60" i="2" s="1"/>
  <c r="DN37" i="2"/>
  <c r="ET11" i="2"/>
  <c r="DM58" i="2"/>
  <c r="DK59" i="2"/>
  <c r="DJ58" i="2"/>
  <c r="DK60" i="2"/>
  <c r="DJ60" i="2"/>
  <c r="ES23" i="2"/>
  <c r="DM16" i="2"/>
  <c r="ET16" i="2" s="1"/>
  <c r="ES16" i="2"/>
  <c r="EU16" i="2"/>
  <c r="F476" i="8"/>
  <c r="F524" i="8"/>
  <c r="E499" i="8"/>
  <c r="E523" i="8"/>
  <c r="E487" i="8"/>
  <c r="F500" i="8"/>
  <c r="BB37" i="2"/>
  <c r="ET32" i="2"/>
  <c r="EU35" i="2"/>
  <c r="ES50" i="2"/>
  <c r="EU15" i="2"/>
  <c r="CH60" i="2"/>
  <c r="EU38" i="2"/>
  <c r="EV38" i="2"/>
  <c r="BD37" i="2"/>
  <c r="EU36" i="2"/>
  <c r="EU29" i="2"/>
  <c r="CG60" i="2"/>
  <c r="G36" i="2"/>
  <c r="EV35" i="2"/>
  <c r="EV47" i="2"/>
  <c r="ET39" i="2"/>
  <c r="CI37" i="2"/>
  <c r="BE59" i="2"/>
  <c r="BE37" i="2"/>
  <c r="EU32" i="2"/>
  <c r="EP60" i="2"/>
  <c r="EQ60" i="2"/>
  <c r="EO60" i="2"/>
  <c r="G15" i="2"/>
  <c r="EV15" i="2" s="1"/>
  <c r="CE60" i="2"/>
  <c r="EU43" i="2"/>
  <c r="G46" i="2"/>
  <c r="EV46" i="2" s="1"/>
  <c r="ET44" i="2"/>
  <c r="BA60" i="2"/>
  <c r="CF60" i="2"/>
  <c r="G43" i="2"/>
  <c r="EV43" i="2" s="1"/>
  <c r="EM60" i="2"/>
  <c r="EN60" i="2"/>
  <c r="R30" i="2"/>
  <c r="T25" i="2"/>
  <c r="ET37" i="2"/>
  <c r="EV21" i="2"/>
  <c r="EU50" i="2"/>
  <c r="G37" i="2"/>
  <c r="ES36" i="2"/>
  <c r="EU44" i="2"/>
  <c r="EV49" i="2"/>
  <c r="EU49" i="2"/>
  <c r="CI51" i="2"/>
  <c r="EU51" i="2" s="1"/>
  <c r="CI59" i="2"/>
  <c r="CI60" i="2" s="1"/>
  <c r="DM28" i="2"/>
  <c r="DM30" i="2" s="1"/>
  <c r="ES28" i="2"/>
  <c r="ES51" i="2"/>
  <c r="ES37" i="2"/>
  <c r="ET19" i="2"/>
  <c r="G19" i="2"/>
  <c r="EV19" i="2" s="1"/>
  <c r="EV39" i="2"/>
  <c r="G44" i="2"/>
  <c r="EV44" i="2" s="1"/>
  <c r="BD59" i="2"/>
  <c r="BD60" i="2" s="1"/>
  <c r="EV32" i="2"/>
  <c r="BB59" i="2"/>
  <c r="BB60" i="2" s="1"/>
  <c r="BB51" i="2"/>
  <c r="EU28" i="2"/>
  <c r="ET50" i="2"/>
  <c r="EV50" i="2"/>
  <c r="ET43" i="2"/>
  <c r="EV23" i="2"/>
  <c r="ET23" i="2"/>
  <c r="G20" i="2"/>
  <c r="EV20" i="2" s="1"/>
  <c r="ET20" i="2"/>
  <c r="BC30" i="2"/>
  <c r="BC58" i="2"/>
  <c r="BC60" i="2" s="1"/>
  <c r="BE25" i="2"/>
  <c r="G25" i="2" s="1"/>
  <c r="ET33" i="2"/>
  <c r="EV33" i="2"/>
  <c r="ET13" i="2"/>
  <c r="G13" i="2"/>
  <c r="EV13" i="2" s="1"/>
  <c r="ET34" i="2"/>
  <c r="EV34" i="2"/>
  <c r="EV26" i="2"/>
  <c r="ET26" i="2"/>
  <c r="DI58" i="2"/>
  <c r="DI60" i="2" s="1"/>
  <c r="DM36" i="2"/>
  <c r="ES44" i="2"/>
  <c r="ES30" i="2"/>
  <c r="ET29" i="2"/>
  <c r="ES46" i="2"/>
  <c r="EU46" i="2"/>
  <c r="G16" i="2"/>
  <c r="EV11" i="2"/>
  <c r="ET46" i="2"/>
  <c r="ET51" i="2"/>
  <c r="DL58" i="2"/>
  <c r="DL60" i="2" s="1"/>
  <c r="EU22" i="2"/>
  <c r="ES22" i="2"/>
  <c r="ET25" i="2"/>
  <c r="EU23" i="2"/>
  <c r="ET17" i="2"/>
  <c r="DM22" i="2"/>
  <c r="G29" i="2"/>
  <c r="EV29" i="2" s="1"/>
  <c r="L11" i="9" l="1"/>
  <c r="J11" i="9"/>
  <c r="E502" i="8"/>
  <c r="F478" i="8"/>
  <c r="F502" i="8"/>
  <c r="F526" i="8"/>
  <c r="F688" i="8"/>
  <c r="G688" i="8" s="1"/>
  <c r="F700" i="8"/>
  <c r="G700" i="8" s="1"/>
  <c r="F712" i="8"/>
  <c r="G712" i="8" s="1"/>
  <c r="EV16" i="2"/>
  <c r="E501" i="8"/>
  <c r="F477" i="8"/>
  <c r="F501" i="8"/>
  <c r="E476" i="8"/>
  <c r="E488" i="8"/>
  <c r="F525" i="8"/>
  <c r="E500" i="8"/>
  <c r="F488" i="8"/>
  <c r="C56" i="8"/>
  <c r="D56" i="8" s="1"/>
  <c r="E56" i="8"/>
  <c r="F56" i="8" s="1"/>
  <c r="G56" i="8" s="1"/>
  <c r="H56" i="8" s="1"/>
  <c r="E524" i="8"/>
  <c r="EU37" i="2"/>
  <c r="EV37" i="2"/>
  <c r="G51" i="2"/>
  <c r="EV51" i="2" s="1"/>
  <c r="T30" i="2"/>
  <c r="T58" i="2"/>
  <c r="T60" i="2" s="1"/>
  <c r="ET28" i="2"/>
  <c r="EV28" i="2"/>
  <c r="DM59" i="2"/>
  <c r="DM60" i="2" s="1"/>
  <c r="ET22" i="2"/>
  <c r="ET36" i="2"/>
  <c r="EV36" i="2"/>
  <c r="EU25" i="2"/>
  <c r="BE58" i="2"/>
  <c r="BE60" i="2" s="1"/>
  <c r="BE30" i="2"/>
  <c r="EU30" i="2" s="1"/>
  <c r="ET30" i="2"/>
  <c r="E526" i="8" l="1"/>
  <c r="F490" i="8"/>
  <c r="E478" i="8"/>
  <c r="E490" i="8"/>
  <c r="F736" i="8"/>
  <c r="G736" i="8" s="1"/>
  <c r="E489" i="8"/>
  <c r="E525" i="8"/>
  <c r="E477" i="8"/>
  <c r="C57" i="8"/>
  <c r="D57" i="8" s="1"/>
  <c r="F489" i="8"/>
  <c r="E57" i="8"/>
  <c r="G30" i="2"/>
  <c r="EV30" i="2" s="1"/>
  <c r="G60" i="2"/>
  <c r="EV25" i="2"/>
  <c r="DM13" i="1" l="1"/>
  <c r="DO13" i="1" l="1"/>
  <c r="EX1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00000000-0006-0000-0000-000001000000}">
      <text>
        <r>
          <rPr>
            <sz val="11"/>
            <rFont val="Calibri"/>
            <family val="2"/>
            <scheme val="minor"/>
          </rPr>
          <t>YULIED.PENARANDA:
Describir el nombre completo de la oficina, dirección o subdirección que gerencia el proyecto de inversión.</t>
        </r>
      </text>
    </comment>
    <comment ref="A6" authorId="0" shapeId="0" xr:uid="{00000000-0006-0000-0000-000002000000}">
      <text>
        <r>
          <rPr>
            <sz val="11"/>
            <rFont val="Calibri"/>
            <family val="2"/>
            <scheme val="minor"/>
          </rPr>
          <t xml:space="preserve">YULIED.PENARANDA:
Describir el número y nombre completo del proyecto de inversión. </t>
        </r>
      </text>
    </comment>
    <comment ref="A7" authorId="0" shapeId="0" xr:uid="{00000000-0006-0000-0000-000003000000}">
      <text>
        <r>
          <rPr>
            <sz val="11"/>
            <rFont val="Calibri"/>
            <family val="2"/>
            <scheme val="minor"/>
          </rPr>
          <t xml:space="preserve">YULIED.PENARANDA:
Las metas plan de desarrollo están agrupadas en temáticas afines, bajo la estructura de Propósito Plan de Desarrollo. Relacionar número y nombre del propósito asociado </t>
        </r>
      </text>
    </comment>
    <comment ref="A8" authorId="0" shapeId="0" xr:uid="{00000000-0006-0000-0000-000004000000}">
      <text>
        <r>
          <rPr>
            <sz val="11"/>
            <rFont val="Calibri"/>
            <family val="2"/>
            <scheme val="minor"/>
          </rPr>
          <t xml:space="preserve">YULIED.PENARANDA:
Las metas plan de desarrollo están agrupadas en temáticas afines, bajo la estructura de Programas Plan de Desarrollo. Relacionar número y nombre del programa asociado </t>
        </r>
      </text>
    </comment>
    <comment ref="EY10" authorId="0" shapeId="0" xr:uid="{00000000-0006-0000-0000-000005000000}">
      <text>
        <r>
          <rPr>
            <sz val="11"/>
            <rFont val="Calibri"/>
            <family val="2"/>
            <scheme val="minor"/>
          </rPr>
          <t xml:space="preserve">YULIED.PENARANDA:
Logros más representativos en función de la meta, de forma acumulada.(lenguaje claro y preciso)
Máximo de caracteres 2.000 incluidos espacios.
</t>
        </r>
      </text>
    </comment>
    <comment ref="EZ10" authorId="0" shapeId="0" xr:uid="{00000000-0006-0000-0000-000006000000}">
      <text>
        <r>
          <rPr>
            <sz val="11"/>
            <rFont val="Calibri"/>
            <family val="2"/>
            <scheme val="minor"/>
          </rPr>
          <t xml:space="preserve">YULIED.PENARANDA:
Inconvenientes y/o dificultades que se han presentado para el cumplimiento de la Meta. 
Máximo de caracteres 500 incluidos espacios.
</t>
        </r>
      </text>
    </comment>
    <comment ref="FA10" authorId="0" shapeId="0" xr:uid="{00000000-0006-0000-0000-000007000000}">
      <text>
        <r>
          <rPr>
            <sz val="11"/>
            <rFont val="Calibri"/>
            <family val="2"/>
            <scheme val="minor"/>
          </rPr>
          <t xml:space="preserve">YULIED.PENARANDA:
Medidas a tomar para solucionar los retrasos presentados. 
Máximo de caracteres 500 incluidos espacios.
</t>
        </r>
      </text>
    </comment>
    <comment ref="FC10" authorId="0" shapeId="0" xr:uid="{00000000-0006-0000-0000-000008000000}">
      <text>
        <r>
          <rPr>
            <sz val="11"/>
            <rFont val="Calibri"/>
            <family val="2"/>
            <scheme val="minor"/>
          </rPr>
          <t xml:space="preserve">YULIED.PENARANDA:
Soportes que justifican las acciones desarrolladas en el cumplimiento de la meta.
</t>
        </r>
      </text>
    </comment>
    <comment ref="A11" authorId="0" shapeId="0" xr:uid="{00000000-0006-0000-0000-000009000000}">
      <text>
        <r>
          <rPr>
            <sz val="11"/>
            <rFont val="Calibri"/>
            <family val="2"/>
            <scheme val="minor"/>
          </rPr>
          <t>YULIED.PENARANDA:
Número del propósito al que pertenece la estructura del proyecto de inversión asociada al PDD</t>
        </r>
      </text>
    </comment>
    <comment ref="J11" authorId="0" shapeId="0" xr:uid="{00000000-0006-0000-0000-00000A000000}">
      <text>
        <r>
          <rPr>
            <sz val="11"/>
            <rFont val="Calibri"/>
            <family val="2"/>
            <scheme val="minor"/>
          </rPr>
          <t>YULIED.PENARANDA:
Año 1</t>
        </r>
      </text>
    </comment>
    <comment ref="BH11" authorId="0" shapeId="0" xr:uid="{00000000-0006-0000-0000-00000B000000}">
      <text>
        <r>
          <rPr>
            <sz val="11"/>
            <rFont val="Calibri"/>
            <family val="2"/>
            <scheme val="minor"/>
          </rPr>
          <t>YULIED.PENARANDA:
Año 3</t>
        </r>
      </text>
    </comment>
    <comment ref="CL11" authorId="0" shapeId="0" xr:uid="{00000000-0006-0000-0000-00000C000000}">
      <text>
        <r>
          <rPr>
            <sz val="11"/>
            <rFont val="Calibri"/>
            <family val="2"/>
            <scheme val="minor"/>
          </rPr>
          <t>YULIED.PENARANDA:
Año 4</t>
        </r>
      </text>
    </comment>
    <comment ref="DP11" authorId="0" shapeId="0" xr:uid="{00000000-0006-0000-0000-00000D000000}">
      <text>
        <r>
          <rPr>
            <sz val="11"/>
            <rFont val="Calibri"/>
            <family val="2"/>
            <scheme val="minor"/>
          </rPr>
          <t>YULIED.PENARANDA:
Año 5</t>
        </r>
      </text>
    </comment>
    <comment ref="A12" authorId="0" shapeId="0" xr:uid="{00000000-0006-0000-0000-00000E000000}">
      <text>
        <r>
          <rPr>
            <sz val="11"/>
            <rFont val="Calibri"/>
            <family val="2"/>
            <scheme val="minor"/>
          </rPr>
          <t>YULIED.PENARANDA:
Número del propósito al que pertenece la estructura del proyecto de inversión asociada al PDD</t>
        </r>
      </text>
    </comment>
    <comment ref="B12" authorId="0" shapeId="0" xr:uid="{00000000-0006-0000-0000-00000F000000}">
      <text>
        <r>
          <rPr>
            <sz val="11"/>
            <rFont val="Calibri"/>
            <family val="2"/>
            <scheme val="minor"/>
          </rPr>
          <t>YULIED.PENARANDA:
Número del programa al que pertenece la estructura del proyecto de inversión asociada al PDD</t>
        </r>
      </text>
    </comment>
    <comment ref="C12" authorId="0" shapeId="0" xr:uid="{00000000-0006-0000-0000-000010000000}">
      <text>
        <r>
          <rPr>
            <sz val="11"/>
            <rFont val="Calibri"/>
            <family val="2"/>
            <scheme val="minor"/>
          </rPr>
          <t>YULIED.PENARANDA:
Número de Meta Plan de Desarrollo.</t>
        </r>
      </text>
    </comment>
    <comment ref="D12" authorId="0" shapeId="0" xr:uid="{00000000-0006-0000-0000-000011000000}">
      <text>
        <r>
          <rPr>
            <sz val="11"/>
            <rFont val="Calibri"/>
            <family val="2"/>
            <scheme val="minor"/>
          </rPr>
          <t>YULIED.PENARANDA:
Nombre completo de la Meta  del Plan de Desarrollo, según acuerdo.</t>
        </r>
      </text>
    </comment>
    <comment ref="E12" authorId="0" shapeId="0" xr:uid="{00000000-0006-0000-0000-000012000000}">
      <text>
        <r>
          <rPr>
            <sz val="11"/>
            <rFont val="Calibri"/>
            <family val="2"/>
            <scheme val="minor"/>
          </rPr>
          <t xml:space="preserve">YULIED.PENARANDA:
Número asignado al indicador en la estructura del Plan de Desarrollo. </t>
        </r>
      </text>
    </comment>
    <comment ref="F12" authorId="0" shapeId="0" xr:uid="{00000000-0006-0000-0000-000013000000}">
      <text>
        <r>
          <rPr>
            <sz val="11"/>
            <rFont val="Calibri"/>
            <family val="2"/>
            <scheme val="minor"/>
          </rPr>
          <t>YULIED.PENARANDA:
Nombre completo del indicador. Expresión verbal, precisa y concreta del patrón de evaluación.</t>
        </r>
      </text>
    </comment>
    <comment ref="G12" authorId="0" shapeId="0" xr:uid="{00000000-0006-0000-0000-000014000000}">
      <text>
        <r>
          <rPr>
            <sz val="11"/>
            <rFont val="Calibri"/>
            <family val="2"/>
            <scheme val="minor"/>
          </rPr>
          <t xml:space="preserve">YULIED.PENARANDA:
Unidad cualitativa del indicador, define las características de la magnitud a realizar seguimiento. Eje: Hectáreas, estrategias, modelos, proyectos etc. </t>
        </r>
      </text>
    </comment>
    <comment ref="H12" authorId="0" shapeId="0" xr:uid="{00000000-0006-0000-0000-000015000000}">
      <text>
        <r>
          <rPr>
            <sz val="11"/>
            <rFont val="Calibri"/>
            <family val="2"/>
            <scheme val="minor"/>
          </rPr>
          <t>YULIED.PENARANDA:
Clasificación que define la forma en que será anualizada la meta y por tanto la forma en que este se reportará.  (Suma, Creciente, Decreciente y Constante)</t>
        </r>
      </text>
    </comment>
    <comment ref="I12" authorId="0" shapeId="0" xr:uid="{00000000-0006-0000-0000-000016000000}">
      <text>
        <r>
          <rPr>
            <sz val="11"/>
            <rFont val="Calibri"/>
            <family val="2"/>
            <scheme val="minor"/>
          </rPr>
          <t>YULIED.PENARANDA:
Magnitud física del indicador programada para la totalidad del plan de desarrollo 2020-2024</t>
        </r>
      </text>
    </comment>
    <comment ref="J12" authorId="0" shapeId="0" xr:uid="{00000000-0006-0000-0000-000017000000}">
      <text>
        <r>
          <rPr>
            <sz val="11"/>
            <rFont val="Calibri"/>
            <family val="2"/>
            <scheme val="minor"/>
          </rPr>
          <t>YULIED.PENARANDA: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100-000001000000}">
      <text>
        <r>
          <rPr>
            <sz val="11"/>
            <rFont val="Calibri"/>
            <family val="2"/>
            <scheme val="minor"/>
          </rPr>
          <t>YULIED.PENARANDA:
Describir el nombre completo de la oficina, dirección o subdirección que gerencia el proyecto de inversión.</t>
        </r>
      </text>
    </comment>
    <comment ref="A5" authorId="0" shapeId="0" xr:uid="{00000000-0006-0000-0100-000002000000}">
      <text>
        <r>
          <rPr>
            <sz val="11"/>
            <rFont val="Calibri"/>
            <family val="2"/>
            <scheme val="minor"/>
          </rPr>
          <t xml:space="preserve">YULIED.PENARANDA:
Describir el número y nombre completo del proyecto de inversión. </t>
        </r>
      </text>
    </comment>
    <comment ref="ES7" authorId="0" shapeId="0" xr:uid="{00000000-0006-0000-0100-000003000000}">
      <text>
        <r>
          <rPr>
            <sz val="11"/>
            <rFont val="Calibri"/>
            <family val="2"/>
            <scheme val="minor"/>
          </rPr>
          <t>YULIED.PENARANDA:
En este campo se conoce el porcentaje de avance de la vigencia; según la tipología del indicador.</t>
        </r>
      </text>
    </comment>
    <comment ref="ET7" authorId="0" shapeId="0" xr:uid="{00000000-0006-0000-0100-000004000000}">
      <text>
        <r>
          <rPr>
            <sz val="11"/>
            <rFont val="Calibri"/>
            <family val="2"/>
            <scheme val="minor"/>
          </rPr>
          <t>YULIED.PENARANDA:
En este campo se conoce el porcentaje de avance de la vigencia; según la tipología del indicador.</t>
        </r>
      </text>
    </comment>
    <comment ref="EU7" authorId="0" shapeId="0" xr:uid="{00000000-0006-0000-0100-000005000000}">
      <text>
        <r>
          <rPr>
            <sz val="11"/>
            <rFont val="Calibri"/>
            <family val="2"/>
            <scheme val="minor"/>
          </rPr>
          <t>YULIED.PENARANDA:
En este campo se conoce el porcentaje de avance de la vigencia; según la tipología del indicador.</t>
        </r>
      </text>
    </comment>
    <comment ref="EV7" authorId="0" shapeId="0" xr:uid="{00000000-0006-0000-0100-000006000000}">
      <text>
        <r>
          <rPr>
            <sz val="11"/>
            <rFont val="Calibri"/>
            <family val="2"/>
            <scheme val="minor"/>
          </rPr>
          <t>YULIED.PENARANDA:
 Este campo se conoce el porcentaje de avance de forma acumulada al plan de desarrollo, de acuerdo con la tipología del indicador.</t>
        </r>
      </text>
    </comment>
    <comment ref="EW7" authorId="0" shapeId="0" xr:uid="{00000000-0006-0000-0100-000007000000}">
      <text>
        <r>
          <rPr>
            <sz val="11"/>
            <rFont val="Calibri"/>
            <family val="2"/>
            <scheme val="minor"/>
          </rPr>
          <t xml:space="preserve">YULIED.PENARANDA:
Logros más representativos en función de la meta, de forma acumulada.(lenguaje claro y preciso)
Máximo de caracteres 2.000 incluidos espacios.
</t>
        </r>
      </text>
    </comment>
    <comment ref="EX7" authorId="0" shapeId="0" xr:uid="{00000000-0006-0000-0100-000008000000}">
      <text>
        <r>
          <rPr>
            <sz val="11"/>
            <rFont val="Calibri"/>
            <family val="2"/>
            <scheme val="minor"/>
          </rPr>
          <t xml:space="preserve">YULIED.PENARANDA:
Inconvenientes y/o dificultades que se han presentado para el cumplimiento de la Meta. 
Máximo de caracteres 500 incluidos espacios.
</t>
        </r>
      </text>
    </comment>
    <comment ref="EY7" authorId="0" shapeId="0" xr:uid="{00000000-0006-0000-0100-000009000000}">
      <text>
        <r>
          <rPr>
            <sz val="11"/>
            <rFont val="Calibri"/>
            <family val="2"/>
            <scheme val="minor"/>
          </rPr>
          <t xml:space="preserve">YULIED.PENARANDA:
Medidas a tomar para solucionar los retrasos presentados. 
Máximo de caracteres 500 incluidos espacios.
</t>
        </r>
      </text>
    </comment>
    <comment ref="EZ7" authorId="0" shapeId="0" xr:uid="{00000000-0006-0000-0100-00000A000000}">
      <text>
        <r>
          <rPr>
            <sz val="11"/>
            <rFont val="Calibri"/>
            <family val="2"/>
            <scheme val="minor"/>
          </rPr>
          <t xml:space="preserve">YULIED.PENARANDA:
Logros obtenidos para la población objetivo, que se han alcanzado  con el cumplimiento de la meta. </t>
        </r>
      </text>
    </comment>
    <comment ref="FA7" authorId="0" shapeId="0" xr:uid="{00000000-0006-0000-0100-00000B000000}">
      <text>
        <r>
          <rPr>
            <sz val="11"/>
            <rFont val="Calibri"/>
            <family val="2"/>
            <scheme val="minor"/>
          </rPr>
          <t xml:space="preserve">YULIED.PENARANDA:
Soportes que justifican las acciones desarrolladas en el cumplimiento de la meta.
</t>
        </r>
      </text>
    </comment>
    <comment ref="H8" authorId="0" shapeId="0" xr:uid="{00000000-0006-0000-0100-00000C000000}">
      <text>
        <r>
          <rPr>
            <sz val="11"/>
            <rFont val="Calibri"/>
            <family val="2"/>
            <scheme val="minor"/>
          </rPr>
          <t>YULIED.PENARANDA:
Año 1</t>
        </r>
      </text>
    </comment>
    <comment ref="BF8" authorId="0" shapeId="0" xr:uid="{00000000-0006-0000-0100-00000D000000}">
      <text>
        <r>
          <rPr>
            <sz val="11"/>
            <rFont val="Calibri"/>
            <family val="2"/>
            <scheme val="minor"/>
          </rPr>
          <t>YULIED.PENARANDA:
Año 3</t>
        </r>
      </text>
    </comment>
    <comment ref="CJ8" authorId="0" shapeId="0" xr:uid="{00000000-0006-0000-0100-00000E000000}">
      <text>
        <r>
          <rPr>
            <sz val="11"/>
            <rFont val="Calibri"/>
            <family val="2"/>
            <scheme val="minor"/>
          </rPr>
          <t xml:space="preserve">YULIED.PENARANDA:
Año 4
</t>
        </r>
      </text>
    </comment>
    <comment ref="DN8" authorId="0" shapeId="0" xr:uid="{00000000-0006-0000-0100-00000F000000}">
      <text>
        <r>
          <rPr>
            <sz val="11"/>
            <rFont val="Calibri"/>
            <family val="2"/>
            <scheme val="minor"/>
          </rPr>
          <t>YULIED.PENARANDA:
Año 5</t>
        </r>
      </text>
    </comment>
    <comment ref="A9" authorId="0" shapeId="0" xr:uid="{00000000-0006-0000-0100-000010000000}">
      <text>
        <r>
          <rPr>
            <sz val="11"/>
            <rFont val="Calibri"/>
            <family val="2"/>
            <scheme val="minor"/>
          </rPr>
          <t>YULIED.PENARANDA:
Nombre completo de las líneas de acción, quien nos dan una visión general de los grandes temas del proyecto y forman parte integral del mismo, de acuerdo con la ficha EBI</t>
        </r>
      </text>
    </comment>
    <comment ref="B9" authorId="0" shapeId="0" xr:uid="{00000000-0006-0000-0100-000011000000}">
      <text>
        <r>
          <rPr>
            <sz val="11"/>
            <rFont val="Calibri"/>
            <family val="2"/>
            <scheme val="minor"/>
          </rPr>
          <t>YULIED.PENARANDA:
Número de la meta proyecto de inversión, según la asignación dada en  SEGPLAN</t>
        </r>
      </text>
    </comment>
    <comment ref="C9" authorId="0" shapeId="0" xr:uid="{00000000-0006-0000-0100-000012000000}">
      <text>
        <r>
          <rPr>
            <sz val="11"/>
            <rFont val="Calibri"/>
            <family val="2"/>
            <scheme val="minor"/>
          </rPr>
          <t>YULIED.PENARANDA:
Nombre completo de la meta proyecto de inversión, igual como quedo en SEGPLAN</t>
        </r>
      </text>
    </comment>
    <comment ref="D9" authorId="0" shapeId="0" xr:uid="{00000000-0006-0000-0100-000013000000}">
      <text>
        <r>
          <rPr>
            <sz val="11"/>
            <rFont val="Calibri"/>
            <family val="2"/>
            <scheme val="minor"/>
          </rPr>
          <t>YULIED.PENARANDA:
Clasificación que define la forma en que será anualizada la meta y por tanto la forma en que este se reportará.  (Suma, Creciente, Decreciente y Constante)</t>
        </r>
      </text>
    </comment>
    <comment ref="E9" authorId="0" shapeId="0" xr:uid="{00000000-0006-0000-0100-000014000000}">
      <text>
        <r>
          <rPr>
            <sz val="11"/>
            <rFont val="Calibri"/>
            <family val="2"/>
            <scheme val="minor"/>
          </rPr>
          <t>YULIED.PENARANDA:
Número de la meta Plan de Desarrollo, a la cual se encuentra asociada la meta de inversión.</t>
        </r>
      </text>
    </comment>
    <comment ref="F9" authorId="0" shapeId="0" xr:uid="{00000000-0006-0000-0100-000015000000}">
      <text>
        <r>
          <rPr>
            <sz val="11"/>
            <rFont val="Calibri"/>
            <family val="2"/>
            <scheme val="minor"/>
          </rPr>
          <t>YULIED.PENARANDA:
Se desagrega los siguientes variables.
Magnitud física y presupuestal de la vigencia, así como la magnitud física y presupuestal de las reservas y el total de cada una de ellas.</t>
        </r>
      </text>
    </comment>
    <comment ref="G9" authorId="0" shapeId="0" xr:uid="{00000000-0006-0000-0100-000016000000}">
      <text>
        <r>
          <rPr>
            <sz val="11"/>
            <rFont val="Calibri"/>
            <family val="2"/>
            <scheme val="minor"/>
          </rPr>
          <t>YULIED.PENARANDA:
Magnitud física y presupuestal para la totalidad del plan de desarrollo.</t>
        </r>
      </text>
    </comment>
    <comment ref="H9" authorId="0" shapeId="0" xr:uid="{00000000-0006-0000-0100-000017000000}">
      <text>
        <r>
          <rPr>
            <sz val="11"/>
            <rFont val="Calibri"/>
            <family val="2"/>
            <scheme val="minor"/>
          </rPr>
          <t>YULIED.PENARANDA:
Magnitud física y presupuestal  programada para el inicio del plan de desarrollo.</t>
        </r>
      </text>
    </comment>
    <comment ref="F10" authorId="0" shapeId="0" xr:uid="{00000000-0006-0000-0100-000018000000}">
      <text>
        <r>
          <rPr>
            <sz val="11"/>
            <rFont val="Calibri"/>
            <family val="2"/>
            <scheme val="minor"/>
          </rPr>
          <t xml:space="preserve">YULIED.PENARANDA:
Magnitud física de la meta proyecto de inversión, a programar o a realizar seguimiento, según la columna en que se reporte. </t>
        </r>
      </text>
    </comment>
    <comment ref="F11" authorId="0" shapeId="0" xr:uid="{00000000-0006-0000-0100-000019000000}">
      <text>
        <r>
          <rPr>
            <sz val="11"/>
            <rFont val="Calibri"/>
            <family val="2"/>
            <scheme val="minor"/>
          </rPr>
          <t>YULIED.PENARANDA:
Recursos presupuestales asignados para la vigencia en programación  y/o seguimiento, según la columna en que se reporte</t>
        </r>
      </text>
    </comment>
    <comment ref="F12" authorId="0" shapeId="0" xr:uid="{00000000-0006-0000-0100-00001A000000}">
      <text>
        <r>
          <rPr>
            <sz val="11"/>
            <rFont val="Calibri"/>
            <family val="2"/>
            <scheme val="minor"/>
          </rPr>
          <t>YULIED.PENARANDA:
Este debe corresponder con la programación del  Plan Anual de Caja- PAC de la vigencia</t>
        </r>
      </text>
    </comment>
    <comment ref="F13" authorId="0" shapeId="0" xr:uid="{00000000-0006-0000-0100-00001B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14" authorId="0" shapeId="0" xr:uid="{00000000-0006-0000-0100-00001C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F15" authorId="0" shapeId="0" xr:uid="{00000000-0006-0000-0100-00001D000000}">
      <text>
        <r>
          <rPr>
            <sz val="11"/>
            <rFont val="Calibri"/>
            <family val="2"/>
            <scheme val="minor"/>
          </rPr>
          <t>YULIED.PENARANDA:
Para las metas de tipología suma (vigencia *reservas). Para las demás tipos de metas se asocia el mismo dato de la vigencia.</t>
        </r>
      </text>
    </comment>
    <comment ref="F16" authorId="0" shapeId="0" xr:uid="{00000000-0006-0000-0100-00001E000000}">
      <text>
        <r>
          <rPr>
            <sz val="11"/>
            <rFont val="Calibri"/>
            <family val="2"/>
            <scheme val="minor"/>
          </rPr>
          <t>YULIED.PENARANDA:
Se suma los recursos presupuestales (vigencia + reservas)</t>
        </r>
      </text>
    </comment>
    <comment ref="F17" authorId="0" shapeId="0" xr:uid="{00000000-0006-0000-0100-00001F000000}">
      <text>
        <r>
          <rPr>
            <sz val="11"/>
            <rFont val="Calibri"/>
            <family val="2"/>
            <scheme val="minor"/>
          </rPr>
          <t xml:space="preserve">YULIED.PENARANDA:
Magnitud física de la meta proyecto de inversión, a programar o a realizar seguimiento, según la columna en que se reporte. </t>
        </r>
      </text>
    </comment>
    <comment ref="F18" authorId="0" shapeId="0" xr:uid="{00000000-0006-0000-0100-000020000000}">
      <text>
        <r>
          <rPr>
            <sz val="11"/>
            <rFont val="Calibri"/>
            <family val="2"/>
            <scheme val="minor"/>
          </rPr>
          <t>YULIED.PENARANDA:
Recursos presupuestales asignados para la vigencia en programación  y/o seguimiento, según la columna en que se reporte</t>
        </r>
      </text>
    </comment>
    <comment ref="F19" authorId="0" shapeId="0" xr:uid="{00000000-0006-0000-0100-000021000000}">
      <text>
        <r>
          <rPr>
            <sz val="11"/>
            <rFont val="Calibri"/>
            <family val="2"/>
            <scheme val="minor"/>
          </rPr>
          <t>YULIED.PENARANDA:
Este debe corresponder con la programación del  Plan Anual de Caja- PAC de la vigencia</t>
        </r>
      </text>
    </comment>
    <comment ref="F20" authorId="0" shapeId="0" xr:uid="{00000000-0006-0000-0100-000022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21" authorId="0" shapeId="0" xr:uid="{00000000-0006-0000-0100-000023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F22" authorId="0" shapeId="0" xr:uid="{00000000-0006-0000-0100-000024000000}">
      <text>
        <r>
          <rPr>
            <sz val="11"/>
            <rFont val="Calibri"/>
            <family val="2"/>
            <scheme val="minor"/>
          </rPr>
          <t>YULIED.PENARANDA:
Para las metas de tipología suma (vigencia *reservas). Para las demás tipos de metas se asocia el mismo dato de la vigencia.</t>
        </r>
      </text>
    </comment>
    <comment ref="F23" authorId="0" shapeId="0" xr:uid="{00000000-0006-0000-0100-000025000000}">
      <text>
        <r>
          <rPr>
            <sz val="11"/>
            <rFont val="Calibri"/>
            <family val="2"/>
            <scheme val="minor"/>
          </rPr>
          <t>YULIED.PENARANDA:
Se suma los recursos presupuestales (vigencia + reservas)</t>
        </r>
      </text>
    </comment>
    <comment ref="F24" authorId="0" shapeId="0" xr:uid="{00000000-0006-0000-0100-000026000000}">
      <text>
        <r>
          <rPr>
            <sz val="11"/>
            <rFont val="Calibri"/>
            <family val="2"/>
            <scheme val="minor"/>
          </rPr>
          <t xml:space="preserve">YULIED.PENARANDA:
Magnitud física de la meta proyecto de inversión, a programar o a realizar seguimiento, según la columna en que se reporte. </t>
        </r>
      </text>
    </comment>
    <comment ref="F25" authorId="0" shapeId="0" xr:uid="{00000000-0006-0000-0100-000027000000}">
      <text>
        <r>
          <rPr>
            <sz val="11"/>
            <rFont val="Calibri"/>
            <family val="2"/>
            <scheme val="minor"/>
          </rPr>
          <t>YULIED.PENARANDA:
Recursos presupuestales asignados para la vigencia en programación  y/o seguimiento, según la columna en que se reporte</t>
        </r>
      </text>
    </comment>
    <comment ref="F26" authorId="0" shapeId="0" xr:uid="{00000000-0006-0000-0100-000028000000}">
      <text>
        <r>
          <rPr>
            <sz val="11"/>
            <rFont val="Calibri"/>
            <family val="2"/>
            <scheme val="minor"/>
          </rPr>
          <t>YULIED.PENARANDA:
Este debe corresponder con la programación del  Plan Anual de Caja- PAC de la vigencia</t>
        </r>
      </text>
    </comment>
    <comment ref="F27" authorId="0" shapeId="0" xr:uid="{00000000-0006-0000-0100-000029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28" authorId="0" shapeId="0" xr:uid="{00000000-0006-0000-0100-00002A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F29" authorId="0" shapeId="0" xr:uid="{00000000-0006-0000-0100-00002B000000}">
      <text>
        <r>
          <rPr>
            <sz val="11"/>
            <rFont val="Calibri"/>
            <family val="2"/>
            <scheme val="minor"/>
          </rPr>
          <t>YULIED.PENARANDA:
Para las metas de tipología suma (vigencia *reservas). Para las demás tipos de metas se asocia el mismo dato de la vigencia.</t>
        </r>
      </text>
    </comment>
    <comment ref="F30" authorId="0" shapeId="0" xr:uid="{00000000-0006-0000-0100-00002C000000}">
      <text>
        <r>
          <rPr>
            <sz val="11"/>
            <rFont val="Calibri"/>
            <family val="2"/>
            <scheme val="minor"/>
          </rPr>
          <t>YULIED.PENARANDA:
Se suma los recursos presupuestales (vigencia + reservas)</t>
        </r>
      </text>
    </comment>
    <comment ref="F31" authorId="0" shapeId="0" xr:uid="{00000000-0006-0000-0100-00002D000000}">
      <text>
        <r>
          <rPr>
            <sz val="11"/>
            <rFont val="Calibri"/>
            <family val="2"/>
            <scheme val="minor"/>
          </rPr>
          <t xml:space="preserve">YULIED.PENARANDA:
Magnitud física de la meta proyecto de inversión, a programar o a realizar seguimiento, según la columna en que se reporte. </t>
        </r>
      </text>
    </comment>
    <comment ref="F32" authorId="0" shapeId="0" xr:uid="{00000000-0006-0000-0100-00002E000000}">
      <text>
        <r>
          <rPr>
            <sz val="11"/>
            <rFont val="Calibri"/>
            <family val="2"/>
            <scheme val="minor"/>
          </rPr>
          <t>YULIED.PENARANDA:
Recursos presupuestales asignados para la vigencia en programación  y/o seguimiento, según la columna en que se reporte</t>
        </r>
      </text>
    </comment>
    <comment ref="F33" authorId="0" shapeId="0" xr:uid="{00000000-0006-0000-0100-00002F000000}">
      <text>
        <r>
          <rPr>
            <sz val="11"/>
            <rFont val="Calibri"/>
            <family val="2"/>
            <scheme val="minor"/>
          </rPr>
          <t>YULIED.PENARANDA:
Este debe corresponder con la programación del  Plan Anual de Caja- PAC de la vigencia</t>
        </r>
      </text>
    </comment>
    <comment ref="F34" authorId="0" shapeId="0" xr:uid="{00000000-0006-0000-0100-000030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35" authorId="0" shapeId="0" xr:uid="{00000000-0006-0000-0100-000031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F36" authorId="0" shapeId="0" xr:uid="{00000000-0006-0000-0100-000032000000}">
      <text>
        <r>
          <rPr>
            <sz val="11"/>
            <rFont val="Calibri"/>
            <family val="2"/>
            <scheme val="minor"/>
          </rPr>
          <t>YULIED.PENARANDA:
Para las metas de tipología suma (vigencia *reservas). Para las demás tipos de metas se asocia el mismo dato de la vigencia.</t>
        </r>
      </text>
    </comment>
    <comment ref="F37" authorId="0" shapeId="0" xr:uid="{00000000-0006-0000-0100-000033000000}">
      <text>
        <r>
          <rPr>
            <sz val="11"/>
            <rFont val="Calibri"/>
            <family val="2"/>
            <scheme val="minor"/>
          </rPr>
          <t>YULIED.PENARANDA:
Se suma los recursos presupuestales (vigencia + reservas)</t>
        </r>
      </text>
    </comment>
    <comment ref="F38" authorId="0" shapeId="0" xr:uid="{00000000-0006-0000-0100-000034000000}">
      <text>
        <r>
          <rPr>
            <sz val="11"/>
            <rFont val="Calibri"/>
            <family val="2"/>
            <scheme val="minor"/>
          </rPr>
          <t xml:space="preserve">YULIED.PENARANDA:
Magnitud física de la meta proyecto de inversión, a programar o a realizar seguimiento, según la columna en que se reporte. </t>
        </r>
      </text>
    </comment>
    <comment ref="F39" authorId="0" shapeId="0" xr:uid="{00000000-0006-0000-0100-000035000000}">
      <text>
        <r>
          <rPr>
            <sz val="11"/>
            <rFont val="Calibri"/>
            <family val="2"/>
            <scheme val="minor"/>
          </rPr>
          <t>YULIED.PENARANDA:
Recursos presupuestales asignados para la vigencia en programación  y/o seguimiento, según la columna en que se reporte</t>
        </r>
      </text>
    </comment>
    <comment ref="F40" authorId="0" shapeId="0" xr:uid="{00000000-0006-0000-0100-000036000000}">
      <text>
        <r>
          <rPr>
            <sz val="11"/>
            <rFont val="Calibri"/>
            <family val="2"/>
            <scheme val="minor"/>
          </rPr>
          <t>YULIED.PENARANDA:
Este debe corresponder con la programación del  Plan Anual de Caja- PAC de la vigencia</t>
        </r>
      </text>
    </comment>
    <comment ref="F41" authorId="0" shapeId="0" xr:uid="{00000000-0006-0000-0100-000037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44" authorId="0" shapeId="0" xr:uid="{00000000-0006-0000-0100-000038000000}">
      <text>
        <r>
          <rPr>
            <sz val="11"/>
            <rFont val="Calibri"/>
            <family val="2"/>
            <scheme val="minor"/>
          </rPr>
          <t>YULIED.PENARANDA:
Se suma los recursos presupuestales (vigencia + reservas)</t>
        </r>
      </text>
    </comment>
    <comment ref="F45" authorId="0" shapeId="0" xr:uid="{00000000-0006-0000-0100-000039000000}">
      <text>
        <r>
          <rPr>
            <sz val="11"/>
            <rFont val="Calibri"/>
            <family val="2"/>
            <scheme val="minor"/>
          </rPr>
          <t xml:space="preserve">YULIED.PENARANDA:
Magnitud física de la meta proyecto de inversión, a programar o a realizar seguimiento, según la columna en que se reporte. </t>
        </r>
      </text>
    </comment>
    <comment ref="F46" authorId="0" shapeId="0" xr:uid="{00000000-0006-0000-0100-00003A000000}">
      <text>
        <r>
          <rPr>
            <sz val="11"/>
            <rFont val="Calibri"/>
            <family val="2"/>
            <scheme val="minor"/>
          </rPr>
          <t>YULIED.PENARANDA:
Recursos presupuestales asignados para la vigencia en programación  y/o seguimiento, según la columna en que se reporte</t>
        </r>
      </text>
    </comment>
    <comment ref="F47" authorId="0" shapeId="0" xr:uid="{00000000-0006-0000-0100-00003B000000}">
      <text>
        <r>
          <rPr>
            <sz val="11"/>
            <rFont val="Calibri"/>
            <family val="2"/>
            <scheme val="minor"/>
          </rPr>
          <t>YULIED.PENARANDA:
Este debe corresponder con la programación del  Plan Anual de Caja- PAC de la vigencia</t>
        </r>
      </text>
    </comment>
    <comment ref="F48" authorId="0" shapeId="0" xr:uid="{00000000-0006-0000-0100-00003C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49" authorId="0" shapeId="0" xr:uid="{00000000-0006-0000-0100-00003D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F50" authorId="0" shapeId="0" xr:uid="{00000000-0006-0000-0100-00003E000000}">
      <text>
        <r>
          <rPr>
            <sz val="11"/>
            <rFont val="Calibri"/>
            <family val="2"/>
            <scheme val="minor"/>
          </rPr>
          <t>YULIED.PENARANDA:
Para las metas de tipología suma (vigencia *reservas). Para las demás tipos de metas se asocia el mismo dato de la vigencia.</t>
        </r>
      </text>
    </comment>
    <comment ref="F51" authorId="0" shapeId="0" xr:uid="{00000000-0006-0000-0100-00003F000000}">
      <text>
        <r>
          <rPr>
            <sz val="11"/>
            <rFont val="Calibri"/>
            <family val="2"/>
            <scheme val="minor"/>
          </rPr>
          <t>YULIED.PENARANDA:
Se suma los recursos presupuestales (vigencia + reservas)</t>
        </r>
      </text>
    </comment>
    <comment ref="F52" authorId="0" shapeId="0" xr:uid="{00000000-0006-0000-0100-000040000000}">
      <text>
        <r>
          <rPr>
            <sz val="11"/>
            <rFont val="Calibri"/>
            <family val="2"/>
            <scheme val="minor"/>
          </rPr>
          <t xml:space="preserve">YULIED.PENARANDA:
Magnitud física de la meta proyecto de inversión, a programar o a realizar seguimiento, según la columna en que se reporte. </t>
        </r>
      </text>
    </comment>
    <comment ref="F53" authorId="0" shapeId="0" xr:uid="{00000000-0006-0000-0100-000041000000}">
      <text>
        <r>
          <rPr>
            <sz val="11"/>
            <rFont val="Calibri"/>
            <family val="2"/>
            <scheme val="minor"/>
          </rPr>
          <t>YULIED.PENARANDA:
Recursos presupuestales asignados para la vigencia en programación  y/o seguimiento, según la columna en que se reporte</t>
        </r>
      </text>
    </comment>
    <comment ref="F54" authorId="0" shapeId="0" xr:uid="{00000000-0006-0000-0100-000042000000}">
      <text>
        <r>
          <rPr>
            <sz val="11"/>
            <rFont val="Calibri"/>
            <family val="2"/>
            <scheme val="minor"/>
          </rPr>
          <t>YULIED.PENARANDA:
Este debe corresponder con la programación del  Plan Anual de Caja- PAC de la vigencia</t>
        </r>
      </text>
    </comment>
    <comment ref="F55" authorId="0" shapeId="0" xr:uid="{00000000-0006-0000-0100-000043000000}">
      <text>
        <r>
          <rPr>
            <sz val="11"/>
            <rFont val="Calibri"/>
            <family val="2"/>
            <scheme val="minor"/>
          </rPr>
          <t>YULIED.PENARANDA:
Magnitud física asociada a la reservas,  aplica para las meta con tipología suma, las cuales se pueden desagregar por los compromisos contraídos que al cierre de la vigencia fiscal no  se cumplierón.</t>
        </r>
      </text>
    </comment>
    <comment ref="F56" authorId="0" shapeId="0" xr:uid="{00000000-0006-0000-0100-000044000000}">
      <text>
        <r>
          <rPr>
            <sz val="11"/>
            <rFont val="Calibri"/>
            <family val="2"/>
            <scheme val="minor"/>
          </rPr>
          <t>YULIED.PENARANDA:
Son compromisos legalmente contraídos que al cierre de la vigencia fiscal no se han atendido por no haberse completado las formalidades necesarias que hagan exigible el pago al terminarse el año.</t>
        </r>
      </text>
    </comment>
    <comment ref="F57" authorId="0" shapeId="0" xr:uid="{00000000-0006-0000-0100-000045000000}">
      <text>
        <r>
          <rPr>
            <sz val="11"/>
            <rFont val="Calibri"/>
            <family val="2"/>
            <scheme val="minor"/>
          </rPr>
          <t>YULIED.PENARANDA:
Para las metas de tipología suma (vigencia *reservas). Para las demás tipos de metas se asocia el mismo dato de la vigencia.</t>
        </r>
      </text>
    </comment>
    <comment ref="F58" authorId="0" shapeId="0" xr:uid="{00000000-0006-0000-0100-000046000000}">
      <text>
        <r>
          <rPr>
            <sz val="11"/>
            <rFont val="Calibri"/>
            <family val="2"/>
            <scheme val="minor"/>
          </rPr>
          <t>YULIED.PENARANDA:
Se suma los recursos presupuestales (vigencia + reservas)</t>
        </r>
      </text>
    </comment>
    <comment ref="F59" authorId="0" shapeId="0" xr:uid="{00000000-0006-0000-0100-000047000000}">
      <text>
        <r>
          <rPr>
            <sz val="11"/>
            <rFont val="Calibri"/>
            <family val="2"/>
            <scheme val="minor"/>
          </rPr>
          <t>YULIED.PENARANDA:
Se suma los recursos presupuestales de la reserva, por cada meta de inversión del proyecto</t>
        </r>
      </text>
    </comment>
    <comment ref="F60" authorId="0" shapeId="0" xr:uid="{00000000-0006-0000-0100-000048000000}">
      <text>
        <r>
          <rPr>
            <sz val="11"/>
            <rFont val="Calibri"/>
            <family val="2"/>
            <scheme val="minor"/>
          </rPr>
          <t>YULIED.PENARANDA: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200-000001000000}">
      <text>
        <r>
          <rPr>
            <sz val="11"/>
            <rFont val="Calibri"/>
            <family val="2"/>
            <scheme val="minor"/>
          </rPr>
          <t>YULIED.PENARANDA:
Describir el nombre completo de la oficina, dirección o subdirección que gerencia el proyecto de inversión.</t>
        </r>
      </text>
    </comment>
    <comment ref="A5" authorId="0" shapeId="0" xr:uid="{00000000-0006-0000-0200-000002000000}">
      <text>
        <r>
          <rPr>
            <sz val="11"/>
            <rFont val="Calibri"/>
            <family val="2"/>
            <scheme val="minor"/>
          </rPr>
          <t xml:space="preserve">YULIED.PENARANDA:
Describir el número y nombre completo del proyecto de inversión. </t>
        </r>
      </text>
    </comment>
    <comment ref="A7" authorId="0" shapeId="0" xr:uid="{00000000-0006-0000-0200-000003000000}">
      <text>
        <r>
          <rPr>
            <sz val="11"/>
            <rFont val="Calibri"/>
            <family val="2"/>
            <scheme val="minor"/>
          </rPr>
          <t>YULIED.PENARANDA:
Se escribe el nombre completo de las líneas de acción, quien nos dan una visión general de los grandes temas del proyecto, forman parte integral del mismo.</t>
        </r>
      </text>
    </comment>
    <comment ref="B7" authorId="0" shapeId="0" xr:uid="{00000000-0006-0000-0200-000004000000}">
      <text>
        <r>
          <rPr>
            <sz val="11"/>
            <rFont val="Calibri"/>
            <family val="2"/>
            <scheme val="minor"/>
          </rPr>
          <t>YULIED.PENARANDA:
Se deben relacionar todas las metas proyecto de inversión formuladas para la ejecución del proyecto.</t>
        </r>
      </text>
    </comment>
    <comment ref="C7" authorId="0" shapeId="0" xr:uid="{00000000-0006-0000-0200-000005000000}">
      <text>
        <r>
          <rPr>
            <sz val="11"/>
            <rFont val="Calibri"/>
            <family val="2"/>
            <scheme val="minor"/>
          </rPr>
          <t>YULIED.PENARANDA:
Código y descripción de cada actividad en orden cronológico para el cumplimiento de la meta proyecto de inversión.    Máximo de caracteres 200 incluido espacios.</t>
        </r>
      </text>
    </comment>
    <comment ref="D7" authorId="0" shapeId="0" xr:uid="{00000000-0006-0000-0200-000006000000}">
      <text>
        <r>
          <rPr>
            <sz val="11"/>
            <rFont val="Calibri"/>
            <family val="2"/>
            <scheme val="minor"/>
          </rPr>
          <t>YULIED.PENARANDA:
Se selecciona con “X” si el presupuesto con el que se ejecuta la actividad es con recursos de vigencia y/o de la reserva.</t>
        </r>
      </text>
    </comment>
    <comment ref="F7" authorId="0" shapeId="0" xr:uid="{00000000-0006-0000-0200-000007000000}">
      <text>
        <r>
          <rPr>
            <sz val="11"/>
            <rFont val="Calibri"/>
            <family val="2"/>
            <scheme val="minor"/>
          </rPr>
          <t>YULIED.PENARANDA: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sz val="11"/>
            <rFont val="Calibri"/>
            <family val="2"/>
            <scheme val="minor"/>
          </rPr>
          <t>YULIED.PENARANDA:
Peso porcentual de la meta y actividad, al final del resultado nos da el 100%</t>
        </r>
      </text>
    </comment>
    <comment ref="V7" authorId="0" shapeId="0" xr:uid="{00000000-0006-0000-0200-000009000000}">
      <text>
        <r>
          <rPr>
            <sz val="11"/>
            <rFont val="Calibri"/>
            <family val="2"/>
            <scheme val="minor"/>
          </rPr>
          <t>YULIED.PENARANDA:
Relacionar el periodo de corte y año a reportar.
Definir  los logros más representativos  acumulados en la vigencia, de forma clara y concreta, coherente con el avance de las metas del proyecto. Máximo de caracteres 2.000 incluidos espacios</t>
        </r>
      </text>
    </comment>
    <comment ref="D8" authorId="0" shapeId="0" xr:uid="{00000000-0006-0000-0200-00000A000000}">
      <text>
        <r>
          <rPr>
            <sz val="11"/>
            <rFont val="Calibri"/>
            <family val="2"/>
            <scheme val="minor"/>
          </rPr>
          <t xml:space="preserve">YULIED.PENARANDA:
Este campo se selecciona con “X” si el presupuesto con el que se ejecuta la actividad es con recursos de vigencia </t>
        </r>
      </text>
    </comment>
    <comment ref="E8" authorId="0" shapeId="0" xr:uid="{00000000-0006-0000-0200-00000B000000}">
      <text>
        <r>
          <rPr>
            <sz val="11"/>
            <rFont val="Calibri"/>
            <family val="2"/>
            <scheme val="minor"/>
          </rPr>
          <t>YULIED.PENARANDA:
Este campo se selecciona con “X” si el presupuesto con el que se ejecuta la actividad es con recursos  de la reserva.</t>
        </r>
      </text>
    </comment>
    <comment ref="F8" authorId="0" shapeId="0" xr:uid="{00000000-0006-0000-0200-00000C000000}">
      <text>
        <r>
          <rPr>
            <sz val="11"/>
            <rFont val="Calibri"/>
            <family val="2"/>
            <scheme val="minor"/>
          </rPr>
          <t>YULIED.PENARANDA:
Variables: programado y ejecutado</t>
        </r>
      </text>
    </comment>
    <comment ref="G8" authorId="0" shapeId="0" xr:uid="{00000000-0006-0000-0200-00000D000000}">
      <text>
        <r>
          <rPr>
            <sz val="11"/>
            <rFont val="Calibri"/>
            <family val="2"/>
            <scheme val="minor"/>
          </rPr>
          <t>YULIED.PENARANDA:
Máximo dos decimales</t>
        </r>
      </text>
    </comment>
    <comment ref="H8" authorId="0" shapeId="0" xr:uid="{00000000-0006-0000-0200-00000E000000}">
      <text>
        <r>
          <rPr>
            <sz val="11"/>
            <rFont val="Calibri"/>
            <family val="2"/>
            <scheme val="minor"/>
          </rPr>
          <t>YULIED.PENARANDA:
Máximo dos decimales</t>
        </r>
      </text>
    </comment>
    <comment ref="I8" authorId="0" shapeId="0" xr:uid="{00000000-0006-0000-0200-00000F000000}">
      <text>
        <r>
          <rPr>
            <sz val="11"/>
            <rFont val="Calibri"/>
            <family val="2"/>
            <scheme val="minor"/>
          </rPr>
          <t>YULIED.PENARANDA:
Máximo dos decimales</t>
        </r>
      </text>
    </comment>
    <comment ref="J8" authorId="0" shapeId="0" xr:uid="{00000000-0006-0000-0200-000010000000}">
      <text>
        <r>
          <rPr>
            <sz val="11"/>
            <rFont val="Calibri"/>
            <family val="2"/>
            <scheme val="minor"/>
          </rPr>
          <t>YULIED.PENARANDA:
Máximo dos decimales</t>
        </r>
      </text>
    </comment>
    <comment ref="K8" authorId="0" shapeId="0" xr:uid="{00000000-0006-0000-0200-000011000000}">
      <text>
        <r>
          <rPr>
            <sz val="11"/>
            <rFont val="Calibri"/>
            <family val="2"/>
            <scheme val="minor"/>
          </rPr>
          <t>YULIED.PENARANDA:
Máximo dos decimales</t>
        </r>
      </text>
    </comment>
    <comment ref="L8" authorId="0" shapeId="0" xr:uid="{00000000-0006-0000-0200-000012000000}">
      <text>
        <r>
          <rPr>
            <sz val="11"/>
            <rFont val="Calibri"/>
            <family val="2"/>
            <scheme val="minor"/>
          </rPr>
          <t>YULIED.PENARANDA:
Máximo dos decimales</t>
        </r>
      </text>
    </comment>
    <comment ref="M8" authorId="0" shapeId="0" xr:uid="{00000000-0006-0000-0200-000013000000}">
      <text>
        <r>
          <rPr>
            <sz val="11"/>
            <rFont val="Calibri"/>
            <family val="2"/>
            <scheme val="minor"/>
          </rPr>
          <t>YULIED.PENARANDA:
Máximo dos decimales</t>
        </r>
      </text>
    </comment>
    <comment ref="N8" authorId="0" shapeId="0" xr:uid="{00000000-0006-0000-0200-000014000000}">
      <text>
        <r>
          <rPr>
            <sz val="11"/>
            <rFont val="Calibri"/>
            <family val="2"/>
            <scheme val="minor"/>
          </rPr>
          <t>YULIED.PENARANDA:
Máximo dos decimales</t>
        </r>
      </text>
    </comment>
    <comment ref="O8" authorId="0" shapeId="0" xr:uid="{00000000-0006-0000-0200-000015000000}">
      <text>
        <r>
          <rPr>
            <sz val="11"/>
            <rFont val="Calibri"/>
            <family val="2"/>
            <scheme val="minor"/>
          </rPr>
          <t>YULIED.PENARANDA:
Máximo dos decimales</t>
        </r>
      </text>
    </comment>
    <comment ref="P8" authorId="0" shapeId="0" xr:uid="{00000000-0006-0000-0200-000016000000}">
      <text>
        <r>
          <rPr>
            <sz val="11"/>
            <rFont val="Calibri"/>
            <family val="2"/>
            <scheme val="minor"/>
          </rPr>
          <t>YULIED.PENARANDA:
Máximo dos decimales</t>
        </r>
      </text>
    </comment>
    <comment ref="Q8" authorId="0" shapeId="0" xr:uid="{00000000-0006-0000-0200-000017000000}">
      <text>
        <r>
          <rPr>
            <sz val="11"/>
            <rFont val="Calibri"/>
            <family val="2"/>
            <scheme val="minor"/>
          </rPr>
          <t>YULIED.PENARANDA:
Máximo dos decimales</t>
        </r>
      </text>
    </comment>
    <comment ref="R8" authorId="0" shapeId="0" xr:uid="{00000000-0006-0000-0200-000018000000}">
      <text>
        <r>
          <rPr>
            <sz val="11"/>
            <rFont val="Calibri"/>
            <family val="2"/>
            <scheme val="minor"/>
          </rPr>
          <t>YULIED.PENARANDA:
Máximo dos decimales</t>
        </r>
      </text>
    </comment>
    <comment ref="S8" authorId="0" shapeId="0" xr:uid="{00000000-0006-0000-0200-000019000000}">
      <text>
        <r>
          <rPr>
            <sz val="11"/>
            <rFont val="Calibri"/>
            <family val="2"/>
            <scheme val="minor"/>
          </rPr>
          <t xml:space="preserve">YULIED.PENARANDA:
La programación y la ejecución de la actividad en los 12 meses, no puede ser superior a 100%.  </t>
        </r>
      </text>
    </comment>
    <comment ref="T8" authorId="0" shapeId="0" xr:uid="{00000000-0006-0000-0200-00001A000000}">
      <text>
        <r>
          <rPr>
            <sz val="11"/>
            <rFont val="Calibri"/>
            <family val="2"/>
            <scheme val="minor"/>
          </rPr>
          <t>YULIED.PENARANDA:
Peso porcentual de cada meta, en función del proyecto de inversión</t>
        </r>
      </text>
    </comment>
    <comment ref="U8" authorId="0" shapeId="0" xr:uid="{00000000-0006-0000-0200-00001B000000}">
      <text>
        <r>
          <rPr>
            <sz val="11"/>
            <rFont val="Calibri"/>
            <family val="2"/>
            <scheme val="minor"/>
          </rPr>
          <t>YULIED.PENARANDA:
Peso porcentual de cada actividad, en función del proyecto de inversión</t>
        </r>
      </text>
    </comment>
    <comment ref="F9" authorId="0" shapeId="0" xr:uid="{00000000-0006-0000-0200-00001C000000}">
      <text>
        <r>
          <rPr>
            <sz val="11"/>
            <rFont val="Calibri"/>
            <family val="2"/>
            <scheme val="minor"/>
          </rPr>
          <t>YULIED.PENARANDA:
No relacionar los datos en formula, debido a que al final no nos da la suma exacta.</t>
        </r>
      </text>
    </comment>
    <comment ref="F10" authorId="0" shapeId="0" xr:uid="{00000000-0006-0000-0200-00001D000000}">
      <text>
        <r>
          <rPr>
            <sz val="11"/>
            <rFont val="Calibri"/>
            <family val="2"/>
            <scheme val="minor"/>
          </rPr>
          <t>YULIED.PENARANDA:
No relacionar los datos en formula, debido a que al final no nos da la suma exacta.</t>
        </r>
      </text>
    </comment>
    <comment ref="F11" authorId="0" shapeId="0" xr:uid="{00000000-0006-0000-0200-00001E000000}">
      <text>
        <r>
          <rPr>
            <sz val="11"/>
            <rFont val="Calibri"/>
            <family val="2"/>
            <scheme val="minor"/>
          </rPr>
          <t>YULIED.PENARANDA:
No relacionar los datos en formula, debido a que al final no nos da la suma exacta.</t>
        </r>
      </text>
    </comment>
    <comment ref="F12" authorId="0" shapeId="0" xr:uid="{00000000-0006-0000-0200-00001F000000}">
      <text>
        <r>
          <rPr>
            <sz val="11"/>
            <rFont val="Calibri"/>
            <family val="2"/>
            <scheme val="minor"/>
          </rPr>
          <t>YULIED.PENARANDA:
No relacionar los datos en formula, debido a que al final no nos da la suma exacta.</t>
        </r>
      </text>
    </comment>
    <comment ref="F13" authorId="0" shapeId="0" xr:uid="{00000000-0006-0000-0200-000020000000}">
      <text>
        <r>
          <rPr>
            <sz val="11"/>
            <rFont val="Calibri"/>
            <family val="2"/>
            <scheme val="minor"/>
          </rPr>
          <t>YULIED.PENARANDA:
No relacionar los datos en formula, debido a que al final no nos da la suma exacta.</t>
        </r>
      </text>
    </comment>
    <comment ref="F14" authorId="0" shapeId="0" xr:uid="{00000000-0006-0000-0200-000021000000}">
      <text>
        <r>
          <rPr>
            <sz val="11"/>
            <rFont val="Calibri"/>
            <family val="2"/>
            <scheme val="minor"/>
          </rPr>
          <t>YULIED.PENARANDA:
No relacionar los datos en formula, debido a que al final no nos da la suma exacta.</t>
        </r>
      </text>
    </comment>
    <comment ref="F15" authorId="0" shapeId="0" xr:uid="{00000000-0006-0000-0200-000022000000}">
      <text>
        <r>
          <rPr>
            <sz val="11"/>
            <rFont val="Calibri"/>
            <family val="2"/>
            <scheme val="minor"/>
          </rPr>
          <t>YULIED.PENARANDA:
No relacionar los datos en formula, debido a que al final no nos da la suma exacta.</t>
        </r>
      </text>
    </comment>
    <comment ref="F16" authorId="0" shapeId="0" xr:uid="{00000000-0006-0000-0200-000023000000}">
      <text>
        <r>
          <rPr>
            <sz val="11"/>
            <rFont val="Calibri"/>
            <family val="2"/>
            <scheme val="minor"/>
          </rPr>
          <t>YULIED.PENARANDA:
No relacionar los datos en formula, debido a que al final no nos da la suma exacta.</t>
        </r>
      </text>
    </comment>
    <comment ref="F17" authorId="0" shapeId="0" xr:uid="{00000000-0006-0000-0200-000024000000}">
      <text>
        <r>
          <rPr>
            <sz val="11"/>
            <rFont val="Calibri"/>
            <family val="2"/>
            <scheme val="minor"/>
          </rPr>
          <t>YULIED.PENARANDA:
No relacionar los datos en formula, debido a que al final no nos da la suma exacta.</t>
        </r>
      </text>
    </comment>
    <comment ref="F18" authorId="0" shapeId="0" xr:uid="{00000000-0006-0000-0200-000025000000}">
      <text>
        <r>
          <rPr>
            <sz val="11"/>
            <rFont val="Calibri"/>
            <family val="2"/>
            <scheme val="minor"/>
          </rPr>
          <t>YULIED.PENARANDA:
No relacionar los datos en formula, debido a que al final no nos da la suma exacta.</t>
        </r>
      </text>
    </comment>
    <comment ref="F19" authorId="0" shapeId="0" xr:uid="{00000000-0006-0000-0200-000026000000}">
      <text>
        <r>
          <rPr>
            <sz val="11"/>
            <rFont val="Calibri"/>
            <family val="2"/>
            <scheme val="minor"/>
          </rPr>
          <t>YULIED.PENARANDA:
No relacionar los datos en formula, debido a que al final no nos da la suma exacta.</t>
        </r>
      </text>
    </comment>
    <comment ref="F20" authorId="0" shapeId="0" xr:uid="{00000000-0006-0000-0200-000027000000}">
      <text>
        <r>
          <rPr>
            <sz val="11"/>
            <rFont val="Calibri"/>
            <family val="2"/>
            <scheme val="minor"/>
          </rPr>
          <t>YULIED.PENARANDA:
No relacionar los datos en formula, debido a que al final no nos da la suma exacta.</t>
        </r>
      </text>
    </comment>
    <comment ref="S20" authorId="0" shapeId="0" xr:uid="{00000000-0006-0000-0200-000028000000}">
      <text>
        <r>
          <rPr>
            <sz val="11"/>
            <rFont val="Calibri"/>
            <family val="2"/>
            <scheme val="minor"/>
          </rPr>
          <t>YULIED.PENARANDA:
Verificar las sumas, que no sea inferior ni superior al 100%</t>
        </r>
      </text>
    </comment>
    <comment ref="F21" authorId="0" shapeId="0" xr:uid="{00000000-0006-0000-0200-000029000000}">
      <text>
        <r>
          <rPr>
            <sz val="11"/>
            <rFont val="Calibri"/>
            <family val="2"/>
            <scheme val="minor"/>
          </rPr>
          <t>YULIED.PENARANDA:
No relacionar los datos en formula, debido a que al final no nos da la suma exacta.</t>
        </r>
      </text>
    </comment>
    <comment ref="F22" authorId="0" shapeId="0" xr:uid="{00000000-0006-0000-0200-00002A000000}">
      <text>
        <r>
          <rPr>
            <sz val="11"/>
            <rFont val="Calibri"/>
            <family val="2"/>
            <scheme val="minor"/>
          </rPr>
          <t>YULIED.PENARANDA:
No relacionar los datos en formula, debido a que al final no nos da la suma exacta.</t>
        </r>
      </text>
    </comment>
    <comment ref="T23" authorId="0" shapeId="0" xr:uid="{00000000-0006-0000-0200-00002B000000}">
      <text>
        <r>
          <rPr>
            <sz val="11"/>
            <rFont val="Calibri"/>
            <family val="2"/>
            <scheme val="minor"/>
          </rPr>
          <t>YULIED.PENARANDA:
Nos debe dar 100%</t>
        </r>
      </text>
    </comment>
    <comment ref="U23" authorId="0" shapeId="0" xr:uid="{00000000-0006-0000-0200-00002C000000}">
      <text>
        <r>
          <rPr>
            <sz val="11"/>
            <rFont val="Calibri"/>
            <family val="2"/>
            <scheme val="minor"/>
          </rPr>
          <t>YULIED.PENARANDA:
Nos debe dar 100%</t>
        </r>
      </text>
    </comment>
  </commentList>
</comments>
</file>

<file path=xl/sharedStrings.xml><?xml version="1.0" encoding="utf-8"?>
<sst xmlns="http://schemas.openxmlformats.org/spreadsheetml/2006/main" count="2752" uniqueCount="782">
  <si>
    <t>DIRECCIONAMIENTO ESTRATÉGICO</t>
  </si>
  <si>
    <t>Formato: Programación, Actualización y Seguimiento del Plan de Acción -  Componente de gestión</t>
  </si>
  <si>
    <t>Código: PE01-PR02-F2</t>
  </si>
  <si>
    <t xml:space="preserve"> Versión : 14</t>
  </si>
  <si>
    <t>DEPENDENCIA:</t>
  </si>
  <si>
    <t>Subdirección de Ecosistemas y Ruralidad</t>
  </si>
  <si>
    <t>CÓDIGO Y NOMBRE PROYECTO:</t>
  </si>
  <si>
    <t>7780 APORTES DE VISIÓN AMBIENTAL A LA CONSTRUCCIÓN DEL TERRITORIO RURAL DISTRITAL EN BOGOTÁ</t>
  </si>
  <si>
    <t>Propósito Plan de Desarrollo</t>
  </si>
  <si>
    <t>propósito 1 “Hacer un nuevo contrato social con igualdad de oportunidades para la inclusión social, productiva y política</t>
  </si>
  <si>
    <t>Programa Plan de Desarrollo</t>
  </si>
  <si>
    <t>23. "Bogotá Rural"</t>
  </si>
  <si>
    <t>1. ESTRUCTURA DEL PLAN DE DESARROLLO</t>
  </si>
  <si>
    <t>2. PROGRAMACIÓN Y EJECUCIÓN</t>
  </si>
  <si>
    <t>3, % CUMPLIMIENTO 
(En el periodo)</t>
  </si>
  <si>
    <t>4, % CUMPLIMIENTO ACUMULADO (al periodo)</t>
  </si>
  <si>
    <t>5, % CUMPLIMIENTO ACUMULADO (Vigencia) SEGPLAN</t>
  </si>
  <si>
    <r>
      <rPr>
        <b/>
        <sz val="14"/>
        <rFont val="Arial"/>
        <family val="2"/>
      </rPr>
      <t xml:space="preserve">6, % CUMPLIMIENTO ACUMULADO (al periodo) </t>
    </r>
    <r>
      <rPr>
        <b/>
        <sz val="16"/>
        <rFont val="Arial"/>
        <family val="2"/>
      </rPr>
      <t>cuatrienio</t>
    </r>
  </si>
  <si>
    <t>7 ,% DE AVANCE CUATRIENIO</t>
  </si>
  <si>
    <t>8, DESCRIPCIÓN DE LOS AVANCES Y LOGROS ALCANZADOS</t>
  </si>
  <si>
    <t xml:space="preserve">9, RETRASOS 
</t>
  </si>
  <si>
    <t xml:space="preserve">10, SOLUCIONES PLANTEADAS </t>
  </si>
  <si>
    <t>11,  BENEFICIOS O RESULTADOS A LA POBLACIÓN</t>
  </si>
  <si>
    <t>12, FUENTE DE EVIDENCIAS</t>
  </si>
  <si>
    <t>1.1. META PLAN DE DESARROLLO</t>
  </si>
  <si>
    <t>AÑO 2020</t>
  </si>
  <si>
    <t>AÑO 2021</t>
  </si>
  <si>
    <t>AÑO 2022</t>
  </si>
  <si>
    <t>AÑO 2023</t>
  </si>
  <si>
    <t>AÑO 2024</t>
  </si>
  <si>
    <t>1.1.1. Propósito</t>
  </si>
  <si>
    <t>1.1.2. Programa</t>
  </si>
  <si>
    <t>1.1.3. COD.</t>
  </si>
  <si>
    <t>1.1.4.  META PLAN DE DESARROLLO</t>
  </si>
  <si>
    <t>1.1.5. COD.</t>
  </si>
  <si>
    <t>1.1.6. INDICADOR</t>
  </si>
  <si>
    <t>1.1.7.UNIDAD DE MEDIDA</t>
  </si>
  <si>
    <t>1.1.8. TIPOLOGÍA</t>
  </si>
  <si>
    <t>1.1.9. MAGNITUD PD</t>
  </si>
  <si>
    <r>
      <rPr>
        <sz val="12"/>
        <rFont val="Arial"/>
        <family val="2"/>
      </rPr>
      <t xml:space="preserve">REPROGRAMACIÓN </t>
    </r>
    <r>
      <rPr>
        <b/>
        <sz val="12"/>
        <rFont val="Arial"/>
        <family val="2"/>
      </rPr>
      <t>VIGENCIA 
(VALOR INICIAL)</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</si>
  <si>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</si>
  <si>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</si>
  <si>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</si>
  <si>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</si>
  <si>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</si>
  <si>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</si>
  <si>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</si>
  <si>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</si>
  <si>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</si>
  <si>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</si>
  <si>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</si>
  <si>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</si>
  <si>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</si>
  <si>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</si>
  <si>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t>PROGRAMADO VALOR ABSOLUTO VIGENCIA</t>
  </si>
  <si>
    <t>PROGRAMADO ACUMULADO AL PERIODO
AÑO 2020</t>
  </si>
  <si>
    <t>EJECUTADO ACUMUALDO AL PERIODO
 AÑO 2020</t>
  </si>
  <si>
    <t>PROGRAMADO ACUMULADO SEGPLAN
AÑO 2020</t>
  </si>
  <si>
    <t>EJECUTADO ACUMUALDO  SEGPLAN
 AÑO 2020</t>
  </si>
  <si>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</si>
  <si>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</si>
  <si>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 xml:space="preserve">EJECUTADO </t>
    </r>
    <r>
      <rPr>
        <b/>
        <sz val="12"/>
        <rFont val="Arial"/>
        <family val="2"/>
      </rPr>
      <t>ENE.</t>
    </r>
  </si>
  <si>
    <r>
      <rPr>
        <sz val="12"/>
        <rFont val="Arial"/>
        <family val="2"/>
      </rPr>
      <t>PROGRAMADO</t>
    </r>
    <r>
      <rPr>
        <b/>
        <sz val="12"/>
        <rFont val="Arial"/>
        <family val="2"/>
      </rPr>
      <t xml:space="preserve"> FEB.</t>
    </r>
  </si>
  <si>
    <r>
      <rPr>
        <sz val="12"/>
        <rFont val="Arial"/>
        <family val="2"/>
      </rPr>
      <t xml:space="preserve">EJECUTADO </t>
    </r>
    <r>
      <rPr>
        <b/>
        <sz val="12"/>
        <rFont val="Arial"/>
        <family val="2"/>
      </rPr>
      <t>FEB.</t>
    </r>
  </si>
  <si>
    <r>
      <rPr>
        <sz val="12"/>
        <rFont val="Arial"/>
        <family val="2"/>
      </rPr>
      <t xml:space="preserve">PROGRAMADO </t>
    </r>
    <r>
      <rPr>
        <b/>
        <sz val="12"/>
        <rFont val="Arial"/>
        <family val="2"/>
      </rPr>
      <t>MAR.</t>
    </r>
  </si>
  <si>
    <r>
      <rPr>
        <sz val="12"/>
        <rFont val="Arial"/>
        <family val="2"/>
      </rPr>
      <t xml:space="preserve">EJECUTADO </t>
    </r>
    <r>
      <rPr>
        <b/>
        <sz val="12"/>
        <rFont val="Arial"/>
        <family val="2"/>
      </rPr>
      <t>MAR.</t>
    </r>
  </si>
  <si>
    <r>
      <rPr>
        <sz val="12"/>
        <rFont val="Arial"/>
        <family val="2"/>
      </rPr>
      <t xml:space="preserve">PROGRAMADO </t>
    </r>
    <r>
      <rPr>
        <b/>
        <sz val="12"/>
        <rFont val="Arial"/>
        <family val="2"/>
      </rPr>
      <t>ABR.</t>
    </r>
  </si>
  <si>
    <r>
      <rPr>
        <sz val="12"/>
        <rFont val="Arial"/>
        <family val="2"/>
      </rPr>
      <t xml:space="preserve">EJECUTADO </t>
    </r>
    <r>
      <rPr>
        <b/>
        <sz val="12"/>
        <rFont val="Arial"/>
        <family val="2"/>
      </rPr>
      <t>ABR.</t>
    </r>
  </si>
  <si>
    <r>
      <rPr>
        <sz val="12"/>
        <rFont val="Arial"/>
        <family val="2"/>
      </rPr>
      <t xml:space="preserve">PROGRAMADO </t>
    </r>
    <r>
      <rPr>
        <b/>
        <sz val="12"/>
        <rFont val="Arial"/>
        <family val="2"/>
      </rPr>
      <t>MAY.</t>
    </r>
  </si>
  <si>
    <r>
      <rPr>
        <sz val="12"/>
        <rFont val="Arial"/>
        <family val="2"/>
      </rPr>
      <t xml:space="preserve">EJECUTADO  </t>
    </r>
    <r>
      <rPr>
        <b/>
        <sz val="12"/>
        <rFont val="Arial"/>
        <family val="2"/>
      </rPr>
      <t>MAY.</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</si>
  <si>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</si>
  <si>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</si>
  <si>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</si>
  <si>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</si>
  <si>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</si>
  <si>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</si>
  <si>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</si>
  <si>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</si>
  <si>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</si>
  <si>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</si>
  <si>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</si>
  <si>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</si>
  <si>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</si>
  <si>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</si>
  <si>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t>PROGRAMADO ACUMULADO AL PERIODO
AÑO 2021</t>
  </si>
  <si>
    <t>EJECUTADO ACUMUALDO AL PERIODO
 AÑO 2021</t>
  </si>
  <si>
    <t>PROGRAMADO ACUMULADO SEGPLAN
AÑO 2021</t>
  </si>
  <si>
    <t>EJECUTADO ACUMUALDO  SEGPLAN
 AÑO 2021</t>
  </si>
  <si>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</si>
  <si>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</si>
  <si>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 xml:space="preserve">EJECUTADO </t>
    </r>
    <r>
      <rPr>
        <b/>
        <sz val="12"/>
        <rFont val="Arial"/>
        <family val="2"/>
      </rPr>
      <t>ENE.</t>
    </r>
  </si>
  <si>
    <r>
      <rPr>
        <sz val="12"/>
        <rFont val="Arial"/>
        <family val="2"/>
      </rPr>
      <t>PROGRAMADO</t>
    </r>
    <r>
      <rPr>
        <b/>
        <sz val="12"/>
        <rFont val="Arial"/>
        <family val="2"/>
      </rPr>
      <t xml:space="preserve"> FEB.</t>
    </r>
  </si>
  <si>
    <r>
      <rPr>
        <sz val="12"/>
        <rFont val="Arial"/>
        <family val="2"/>
      </rPr>
      <t xml:space="preserve">EJECUTADO </t>
    </r>
    <r>
      <rPr>
        <b/>
        <sz val="12"/>
        <rFont val="Arial"/>
        <family val="2"/>
      </rPr>
      <t>FEB.</t>
    </r>
  </si>
  <si>
    <r>
      <rPr>
        <sz val="12"/>
        <rFont val="Arial"/>
        <family val="2"/>
      </rPr>
      <t xml:space="preserve">PROGRAMADO </t>
    </r>
    <r>
      <rPr>
        <b/>
        <sz val="12"/>
        <rFont val="Arial"/>
        <family val="2"/>
      </rPr>
      <t>MAR.</t>
    </r>
  </si>
  <si>
    <r>
      <rPr>
        <sz val="12"/>
        <rFont val="Arial"/>
        <family val="2"/>
      </rPr>
      <t xml:space="preserve">EJECUTADO </t>
    </r>
    <r>
      <rPr>
        <b/>
        <sz val="12"/>
        <rFont val="Arial"/>
        <family val="2"/>
      </rPr>
      <t>MAR.</t>
    </r>
  </si>
  <si>
    <r>
      <rPr>
        <sz val="12"/>
        <rFont val="Arial"/>
        <family val="2"/>
      </rPr>
      <t xml:space="preserve">PROGRAMADO </t>
    </r>
    <r>
      <rPr>
        <b/>
        <sz val="12"/>
        <rFont val="Arial"/>
        <family val="2"/>
      </rPr>
      <t>ABR.</t>
    </r>
  </si>
  <si>
    <r>
      <rPr>
        <sz val="12"/>
        <rFont val="Arial"/>
        <family val="2"/>
      </rPr>
      <t xml:space="preserve">EJECUTADO </t>
    </r>
    <r>
      <rPr>
        <b/>
        <sz val="12"/>
        <rFont val="Arial"/>
        <family val="2"/>
      </rPr>
      <t>ABR.</t>
    </r>
  </si>
  <si>
    <r>
      <rPr>
        <sz val="12"/>
        <rFont val="Arial"/>
        <family val="2"/>
      </rPr>
      <t xml:space="preserve">PROGRAMADO </t>
    </r>
    <r>
      <rPr>
        <b/>
        <sz val="12"/>
        <rFont val="Arial"/>
        <family val="2"/>
      </rPr>
      <t>MAY.</t>
    </r>
  </si>
  <si>
    <r>
      <rPr>
        <sz val="12"/>
        <rFont val="Arial"/>
        <family val="2"/>
      </rPr>
      <t xml:space="preserve">EJECUTADO  </t>
    </r>
    <r>
      <rPr>
        <b/>
        <sz val="12"/>
        <rFont val="Arial"/>
        <family val="2"/>
      </rPr>
      <t>MAY.</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</si>
  <si>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</si>
  <si>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</si>
  <si>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</si>
  <si>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</si>
  <si>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</si>
  <si>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</si>
  <si>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</si>
  <si>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</si>
  <si>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</si>
  <si>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</si>
  <si>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</si>
  <si>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</si>
  <si>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</si>
  <si>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</si>
  <si>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t>PROGRAMADO ACUMULADO AL PERIODO
AÑO 2022</t>
  </si>
  <si>
    <t>EJECUTADO ACUMUALDO AL PERIODO
 AÑO 2022</t>
  </si>
  <si>
    <t>PROGRAMADO ACUMULADO SEGPLAN
AÑO 2022</t>
  </si>
  <si>
    <t>EJECUTADO ACUMUALDO  SEGPLAN
 AÑO 2022</t>
  </si>
  <si>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</si>
  <si>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</si>
  <si>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 xml:space="preserve">EJECUTADO </t>
    </r>
    <r>
      <rPr>
        <b/>
        <sz val="12"/>
        <rFont val="Arial"/>
        <family val="2"/>
      </rPr>
      <t>ENE.</t>
    </r>
  </si>
  <si>
    <r>
      <rPr>
        <sz val="12"/>
        <rFont val="Arial"/>
        <family val="2"/>
      </rPr>
      <t>PROGRAMADO</t>
    </r>
    <r>
      <rPr>
        <b/>
        <sz val="12"/>
        <rFont val="Arial"/>
        <family val="2"/>
      </rPr>
      <t xml:space="preserve"> FEB.</t>
    </r>
  </si>
  <si>
    <r>
      <rPr>
        <sz val="12"/>
        <rFont val="Arial"/>
        <family val="2"/>
      </rPr>
      <t xml:space="preserve">EJECUTADO </t>
    </r>
    <r>
      <rPr>
        <b/>
        <sz val="12"/>
        <rFont val="Arial"/>
        <family val="2"/>
      </rPr>
      <t>FEB.</t>
    </r>
  </si>
  <si>
    <r>
      <rPr>
        <sz val="12"/>
        <rFont val="Arial"/>
        <family val="2"/>
      </rPr>
      <t xml:space="preserve">PROGRAMADO </t>
    </r>
    <r>
      <rPr>
        <b/>
        <sz val="12"/>
        <rFont val="Arial"/>
        <family val="2"/>
      </rPr>
      <t>MAR.</t>
    </r>
  </si>
  <si>
    <r>
      <rPr>
        <sz val="12"/>
        <rFont val="Arial"/>
        <family val="2"/>
      </rPr>
      <t xml:space="preserve">EJECUTADO </t>
    </r>
    <r>
      <rPr>
        <b/>
        <sz val="12"/>
        <rFont val="Arial"/>
        <family val="2"/>
      </rPr>
      <t>MAR.</t>
    </r>
  </si>
  <si>
    <r>
      <rPr>
        <sz val="12"/>
        <rFont val="Arial"/>
        <family val="2"/>
      </rPr>
      <t xml:space="preserve">PROGRAMADO </t>
    </r>
    <r>
      <rPr>
        <b/>
        <sz val="12"/>
        <rFont val="Arial"/>
        <family val="2"/>
      </rPr>
      <t>ABR.</t>
    </r>
  </si>
  <si>
    <r>
      <rPr>
        <sz val="12"/>
        <rFont val="Arial"/>
        <family val="2"/>
      </rPr>
      <t xml:space="preserve">EJECUTADO </t>
    </r>
    <r>
      <rPr>
        <b/>
        <sz val="12"/>
        <rFont val="Arial"/>
        <family val="2"/>
      </rPr>
      <t>ABR.</t>
    </r>
  </si>
  <si>
    <r>
      <rPr>
        <sz val="12"/>
        <rFont val="Arial"/>
        <family val="2"/>
      </rPr>
      <t xml:space="preserve">PROGRAMADO </t>
    </r>
    <r>
      <rPr>
        <b/>
        <sz val="12"/>
        <rFont val="Arial"/>
        <family val="2"/>
      </rPr>
      <t>MAY.</t>
    </r>
  </si>
  <si>
    <r>
      <rPr>
        <sz val="12"/>
        <rFont val="Arial"/>
        <family val="2"/>
      </rPr>
      <t xml:space="preserve">EJECUTADO  </t>
    </r>
    <r>
      <rPr>
        <b/>
        <sz val="12"/>
        <rFont val="Arial"/>
        <family val="2"/>
      </rPr>
      <t>MAY.</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</si>
  <si>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</si>
  <si>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</si>
  <si>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</si>
  <si>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</si>
  <si>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</si>
  <si>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</si>
  <si>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</si>
  <si>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</si>
  <si>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</si>
  <si>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</si>
  <si>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</si>
  <si>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</si>
  <si>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</si>
  <si>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</si>
  <si>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t>PROGRAMADO ACUMULADO AL PERIODO
AÑO 2023</t>
  </si>
  <si>
    <t>EJECUTADO ACUMUALDO AL PERIODO
 AÑO 2023</t>
  </si>
  <si>
    <t>PROGRAMADO ACUMULADO SEGPLAN
AÑO 2023</t>
  </si>
  <si>
    <t>EJECUTADO ACUMUALDO  SEGPLAN
 AÑO 2023</t>
  </si>
  <si>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</si>
  <si>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</si>
  <si>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 xml:space="preserve">EJECUTADO </t>
    </r>
    <r>
      <rPr>
        <b/>
        <sz val="12"/>
        <rFont val="Arial"/>
        <family val="2"/>
      </rPr>
      <t>ENE.</t>
    </r>
  </si>
  <si>
    <r>
      <rPr>
        <sz val="12"/>
        <rFont val="Arial"/>
        <family val="2"/>
      </rPr>
      <t>PROGRAMADO</t>
    </r>
    <r>
      <rPr>
        <b/>
        <sz val="12"/>
        <rFont val="Arial"/>
        <family val="2"/>
      </rPr>
      <t xml:space="preserve"> FEB.</t>
    </r>
  </si>
  <si>
    <r>
      <rPr>
        <sz val="12"/>
        <rFont val="Arial"/>
        <family val="2"/>
      </rPr>
      <t xml:space="preserve">EJECUTADO </t>
    </r>
    <r>
      <rPr>
        <b/>
        <sz val="12"/>
        <rFont val="Arial"/>
        <family val="2"/>
      </rPr>
      <t>FEB.</t>
    </r>
  </si>
  <si>
    <r>
      <rPr>
        <sz val="12"/>
        <rFont val="Arial"/>
        <family val="2"/>
      </rPr>
      <t xml:space="preserve">PROGRAMADO </t>
    </r>
    <r>
      <rPr>
        <b/>
        <sz val="12"/>
        <rFont val="Arial"/>
        <family val="2"/>
      </rPr>
      <t>MAR.</t>
    </r>
  </si>
  <si>
    <r>
      <rPr>
        <sz val="12"/>
        <rFont val="Arial"/>
        <family val="2"/>
      </rPr>
      <t xml:space="preserve">EJECUTADO </t>
    </r>
    <r>
      <rPr>
        <b/>
        <sz val="12"/>
        <rFont val="Arial"/>
        <family val="2"/>
      </rPr>
      <t>MAR.</t>
    </r>
  </si>
  <si>
    <r>
      <rPr>
        <sz val="12"/>
        <rFont val="Arial"/>
        <family val="2"/>
      </rPr>
      <t xml:space="preserve">PROGRAMADO </t>
    </r>
    <r>
      <rPr>
        <b/>
        <sz val="12"/>
        <rFont val="Arial"/>
        <family val="2"/>
      </rPr>
      <t>ABR.</t>
    </r>
  </si>
  <si>
    <r>
      <rPr>
        <sz val="12"/>
        <rFont val="Arial"/>
        <family val="2"/>
      </rPr>
      <t xml:space="preserve">EJECUTADO </t>
    </r>
    <r>
      <rPr>
        <b/>
        <sz val="12"/>
        <rFont val="Arial"/>
        <family val="2"/>
      </rPr>
      <t>ABR.</t>
    </r>
  </si>
  <si>
    <r>
      <rPr>
        <sz val="12"/>
        <rFont val="Arial"/>
        <family val="2"/>
      </rPr>
      <t xml:space="preserve">PROGRAMADO </t>
    </r>
    <r>
      <rPr>
        <b/>
        <sz val="12"/>
        <rFont val="Arial"/>
        <family val="2"/>
      </rPr>
      <t>MAY.</t>
    </r>
  </si>
  <si>
    <r>
      <rPr>
        <sz val="12"/>
        <rFont val="Arial"/>
        <family val="2"/>
      </rPr>
      <t xml:space="preserve">EJECUTADO  </t>
    </r>
    <r>
      <rPr>
        <b/>
        <sz val="12"/>
        <rFont val="Arial"/>
        <family val="2"/>
      </rPr>
      <t>MAY.</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</si>
  <si>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</si>
  <si>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</si>
  <si>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</si>
  <si>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</si>
  <si>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</si>
  <si>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</si>
  <si>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</si>
  <si>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</si>
  <si>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</si>
  <si>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</si>
  <si>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</si>
  <si>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</si>
  <si>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</si>
  <si>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</si>
  <si>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t>PROGRAMADO ACUMULADO AL PERIODO
AÑO 2024</t>
  </si>
  <si>
    <t>EJECUTADO ACUMUALDO AL PERIODO
 AÑO 2024</t>
  </si>
  <si>
    <t>PROGRAMADO ACUMULADO SEGPLAN
AÑO 2024</t>
  </si>
  <si>
    <t>EJECUTADO ACUMUALDO  SEGPLAN
 AÑO 2024</t>
  </si>
  <si>
    <t>Lograr el 100% de las localidades rurales de Bogotá con acciones del plan de acción de la Política Pública Distrital de Ruralidad</t>
  </si>
  <si>
    <t>Porcentaje de localidades rurales con acciones del plan de acción de la política pública  distrital de ruralidad</t>
  </si>
  <si>
    <t>Porcentaje</t>
  </si>
  <si>
    <t>suma</t>
  </si>
  <si>
    <t>No se presentaron retrasos según lo programado</t>
  </si>
  <si>
    <t>N/A</t>
  </si>
  <si>
    <t>Desde las entidades relacionadas con la ruralidad, los delegados, buscaron establecer acuerdos para coordinar la intervención en territorio rural a partir de la misionalidad de cada una de las entidades, las metas del Plan de Desarrollo Distrital y las directrices de la Política Pública de Ruralidad del D.C.; logrando articular las intervenciones en el territorio no solo a partir de lo productivo sino conciliando los procesos productivos con la conservación ambiental para mejorar la calidad de vida  de las comunidades y la oferta de los bienes y servicios ambientales que prestan las áreas rurales de D.C.
Lo anterior ha permitido lograr el restablecimiento paulatino de la confianza y aceptación de las comunidades rurales de la importancia de los proyectos institucionales distritales propuestos y mantener y aumentar la oferta de servicios ecosistémicos y la protección de ecosistemas estratégicos.</t>
  </si>
  <si>
    <t>1. Drive del equipo de Ruralidad .
2. shapefile de territorialización.
3.  Actas Consejo Consultivo Desarrollo Rural y Acta de Seguimiento Alianzas y Alianzas Suscritas</t>
  </si>
  <si>
    <t>Diseñar e Implementar un programa de incentivos a la conservación ambiental rural (pago por Servicios Ambientales, acuerdos de conservación)</t>
  </si>
  <si>
    <t>Porcentaje de avance de la implementación de un programa incentivos a la conservación ambiental rural</t>
  </si>
  <si>
    <t>1. Drive del equipo de Ruralidad .
2. shapefile de territorialización</t>
  </si>
  <si>
    <t>CONTROL DE CAMBIOS</t>
  </si>
  <si>
    <t>GIRO VIGENCIA</t>
  </si>
  <si>
    <t>Versión</t>
  </si>
  <si>
    <t xml:space="preserve">Descripción de la Modificación </t>
  </si>
  <si>
    <t>No. Acto Administrativo y fecha</t>
  </si>
  <si>
    <t>Se crea hoja de SPI</t>
  </si>
  <si>
    <t>Radicado 2020IE191541 del 29 de octubre de 2020</t>
  </si>
  <si>
    <t>Se agregan  en el componente de gestión y de inversión nuevas columnas para establecer más patrones de medición</t>
  </si>
  <si>
    <t>Radicado No. 2021IE106063 del 31 de mayo del 2021.</t>
  </si>
  <si>
    <t>Formato: Programación, Actualización y Seguimiento del Plan de Acción -Componente de Inversión</t>
  </si>
  <si>
    <t>Versión : 14</t>
  </si>
  <si>
    <t>1,  INFORMACIÓN META DE PROYECTO</t>
  </si>
  <si>
    <t>2, PROGRAMACIÓN Y EJECUCIÓN</t>
  </si>
  <si>
    <t>6, % CUMPLIMIENTO ACUMULADO (al periodo)DEL CUATRIENIO</t>
  </si>
  <si>
    <t xml:space="preserve"> AÑO 2020</t>
  </si>
  <si>
    <t xml:space="preserve"> AÑO 2021</t>
  </si>
  <si>
    <t>1,1 LÍNEA DE ACCIÓN</t>
  </si>
  <si>
    <t>1,2 COD.</t>
  </si>
  <si>
    <t>1,3 META</t>
  </si>
  <si>
    <t>1,4 TIPOLOGÍA</t>
  </si>
  <si>
    <t>1,5 COD. META PDD A QUE SE ASOCIA META PROY</t>
  </si>
  <si>
    <t>1,6, VARIABLE REQUERIDA</t>
  </si>
  <si>
    <t>1,7, VALOR   CUATRIENIO</t>
  </si>
  <si>
    <r>
      <rPr>
        <sz val="12"/>
        <rFont val="Arial"/>
        <family val="2"/>
      </rPr>
      <t xml:space="preserve">REPROGRAMACIÓN </t>
    </r>
    <r>
      <rPr>
        <b/>
        <sz val="12"/>
        <rFont val="Arial"/>
        <family val="2"/>
      </rPr>
      <t>VIGENCIA 
(VALOR INICIAL)</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</si>
  <si>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</si>
  <si>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</si>
  <si>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</si>
  <si>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</si>
  <si>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</si>
  <si>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</si>
  <si>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</si>
  <si>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</si>
  <si>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</si>
  <si>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</si>
  <si>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</si>
  <si>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</si>
  <si>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</si>
  <si>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</si>
  <si>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</si>
  <si>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</si>
  <si>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 xml:space="preserve">EJECUTADO </t>
    </r>
    <r>
      <rPr>
        <b/>
        <sz val="12"/>
        <rFont val="Arial"/>
        <family val="2"/>
      </rPr>
      <t>ENE.</t>
    </r>
  </si>
  <si>
    <r>
      <rPr>
        <sz val="12"/>
        <rFont val="Arial"/>
        <family val="2"/>
      </rPr>
      <t>PROGRAMADO</t>
    </r>
    <r>
      <rPr>
        <b/>
        <sz val="12"/>
        <rFont val="Arial"/>
        <family val="2"/>
      </rPr>
      <t xml:space="preserve"> FEB.</t>
    </r>
  </si>
  <si>
    <r>
      <rPr>
        <sz val="12"/>
        <rFont val="Arial"/>
        <family val="2"/>
      </rPr>
      <t xml:space="preserve">EJECUTADO </t>
    </r>
    <r>
      <rPr>
        <b/>
        <sz val="12"/>
        <rFont val="Arial"/>
        <family val="2"/>
      </rPr>
      <t>FEB.</t>
    </r>
  </si>
  <si>
    <r>
      <rPr>
        <sz val="12"/>
        <rFont val="Arial"/>
        <family val="2"/>
      </rPr>
      <t xml:space="preserve">PROGRAMADO </t>
    </r>
    <r>
      <rPr>
        <b/>
        <sz val="12"/>
        <rFont val="Arial"/>
        <family val="2"/>
      </rPr>
      <t>MAR.</t>
    </r>
  </si>
  <si>
    <r>
      <rPr>
        <sz val="12"/>
        <rFont val="Arial"/>
        <family val="2"/>
      </rPr>
      <t xml:space="preserve">EJECUTADO </t>
    </r>
    <r>
      <rPr>
        <b/>
        <sz val="12"/>
        <rFont val="Arial"/>
        <family val="2"/>
      </rPr>
      <t>MAR.</t>
    </r>
  </si>
  <si>
    <r>
      <rPr>
        <sz val="12"/>
        <rFont val="Arial"/>
        <family val="2"/>
      </rPr>
      <t xml:space="preserve">PROGRAMADO </t>
    </r>
    <r>
      <rPr>
        <b/>
        <sz val="12"/>
        <rFont val="Arial"/>
        <family val="2"/>
      </rPr>
      <t>ABR.</t>
    </r>
  </si>
  <si>
    <r>
      <rPr>
        <sz val="12"/>
        <rFont val="Arial"/>
        <family val="2"/>
      </rPr>
      <t xml:space="preserve">EJECUTADO </t>
    </r>
    <r>
      <rPr>
        <b/>
        <sz val="12"/>
        <rFont val="Arial"/>
        <family val="2"/>
      </rPr>
      <t>ABR.</t>
    </r>
  </si>
  <si>
    <r>
      <rPr>
        <sz val="12"/>
        <rFont val="Arial"/>
        <family val="2"/>
      </rPr>
      <t xml:space="preserve">PROGRAMADO </t>
    </r>
    <r>
      <rPr>
        <b/>
        <sz val="12"/>
        <rFont val="Arial"/>
        <family val="2"/>
      </rPr>
      <t>MAY.</t>
    </r>
  </si>
  <si>
    <r>
      <rPr>
        <sz val="12"/>
        <rFont val="Arial"/>
        <family val="2"/>
      </rPr>
      <t xml:space="preserve">EJECUTADO  </t>
    </r>
    <r>
      <rPr>
        <b/>
        <sz val="12"/>
        <rFont val="Arial"/>
        <family val="2"/>
      </rPr>
      <t>MAY.</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</si>
  <si>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</si>
  <si>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</si>
  <si>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</si>
  <si>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</si>
  <si>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</si>
  <si>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</si>
  <si>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</si>
  <si>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</si>
  <si>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</si>
  <si>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</si>
  <si>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</si>
  <si>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</si>
  <si>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</si>
  <si>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</si>
  <si>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</si>
  <si>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</si>
  <si>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 xml:space="preserve">EJECUTADO </t>
    </r>
    <r>
      <rPr>
        <b/>
        <sz val="12"/>
        <rFont val="Arial"/>
        <family val="2"/>
      </rPr>
      <t>ENE.</t>
    </r>
  </si>
  <si>
    <r>
      <rPr>
        <sz val="12"/>
        <rFont val="Arial"/>
        <family val="2"/>
      </rPr>
      <t>PROGRAMADO</t>
    </r>
    <r>
      <rPr>
        <b/>
        <sz val="12"/>
        <rFont val="Arial"/>
        <family val="2"/>
      </rPr>
      <t xml:space="preserve"> FEB.</t>
    </r>
  </si>
  <si>
    <r>
      <rPr>
        <sz val="12"/>
        <rFont val="Arial"/>
        <family val="2"/>
      </rPr>
      <t xml:space="preserve">EJECUTADO </t>
    </r>
    <r>
      <rPr>
        <b/>
        <sz val="12"/>
        <rFont val="Arial"/>
        <family val="2"/>
      </rPr>
      <t>FEB.</t>
    </r>
  </si>
  <si>
    <r>
      <rPr>
        <sz val="12"/>
        <rFont val="Arial"/>
        <family val="2"/>
      </rPr>
      <t xml:space="preserve">PROGRAMADO </t>
    </r>
    <r>
      <rPr>
        <b/>
        <sz val="12"/>
        <rFont val="Arial"/>
        <family val="2"/>
      </rPr>
      <t>MAR.</t>
    </r>
  </si>
  <si>
    <r>
      <rPr>
        <sz val="12"/>
        <rFont val="Arial"/>
        <family val="2"/>
      </rPr>
      <t xml:space="preserve">EJECUTADO </t>
    </r>
    <r>
      <rPr>
        <b/>
        <sz val="12"/>
        <rFont val="Arial"/>
        <family val="2"/>
      </rPr>
      <t>MAR.</t>
    </r>
  </si>
  <si>
    <r>
      <rPr>
        <sz val="12"/>
        <rFont val="Arial"/>
        <family val="2"/>
      </rPr>
      <t>PROGRAMADO</t>
    </r>
    <r>
      <rPr>
        <b/>
        <sz val="12"/>
        <rFont val="Arial"/>
        <family val="2"/>
      </rPr>
      <t xml:space="preserve"> ABR.</t>
    </r>
  </si>
  <si>
    <r>
      <rPr>
        <sz val="12"/>
        <rFont val="Arial"/>
        <family val="2"/>
      </rPr>
      <t xml:space="preserve">EJECUTADO </t>
    </r>
    <r>
      <rPr>
        <b/>
        <sz val="12"/>
        <rFont val="Arial"/>
        <family val="2"/>
      </rPr>
      <t>ABR.</t>
    </r>
  </si>
  <si>
    <r>
      <rPr>
        <sz val="12"/>
        <rFont val="Arial"/>
        <family val="2"/>
      </rPr>
      <t xml:space="preserve">PROGRAMADO </t>
    </r>
    <r>
      <rPr>
        <b/>
        <sz val="12"/>
        <rFont val="Arial"/>
        <family val="2"/>
      </rPr>
      <t>MAY.</t>
    </r>
  </si>
  <si>
    <r>
      <rPr>
        <sz val="12"/>
        <rFont val="Arial"/>
        <family val="2"/>
      </rPr>
      <t xml:space="preserve">EJECUTADO  </t>
    </r>
    <r>
      <rPr>
        <b/>
        <sz val="12"/>
        <rFont val="Arial"/>
        <family val="2"/>
      </rPr>
      <t>MAY.</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</si>
  <si>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</si>
  <si>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</si>
  <si>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</si>
  <si>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</si>
  <si>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</si>
  <si>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</si>
  <si>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</si>
  <si>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</si>
  <si>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</si>
  <si>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</si>
  <si>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</si>
  <si>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</si>
  <si>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</si>
  <si>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</si>
  <si>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</si>
  <si>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</si>
  <si>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 xml:space="preserve">EJECUTADO </t>
    </r>
    <r>
      <rPr>
        <b/>
        <sz val="12"/>
        <rFont val="Arial"/>
        <family val="2"/>
      </rPr>
      <t>ENE.</t>
    </r>
  </si>
  <si>
    <r>
      <rPr>
        <sz val="12"/>
        <rFont val="Arial"/>
        <family val="2"/>
      </rPr>
      <t>PROGRAMADO</t>
    </r>
    <r>
      <rPr>
        <b/>
        <sz val="12"/>
        <rFont val="Arial"/>
        <family val="2"/>
      </rPr>
      <t xml:space="preserve"> FEB.</t>
    </r>
  </si>
  <si>
    <r>
      <rPr>
        <sz val="12"/>
        <rFont val="Arial"/>
        <family val="2"/>
      </rPr>
      <t xml:space="preserve">EJECUTADO </t>
    </r>
    <r>
      <rPr>
        <b/>
        <sz val="12"/>
        <rFont val="Arial"/>
        <family val="2"/>
      </rPr>
      <t>FEB.</t>
    </r>
  </si>
  <si>
    <r>
      <rPr>
        <sz val="12"/>
        <rFont val="Arial"/>
        <family val="2"/>
      </rPr>
      <t xml:space="preserve">PROGRAMADO </t>
    </r>
    <r>
      <rPr>
        <b/>
        <sz val="12"/>
        <rFont val="Arial"/>
        <family val="2"/>
      </rPr>
      <t>MAR.</t>
    </r>
  </si>
  <si>
    <r>
      <rPr>
        <sz val="12"/>
        <rFont val="Arial"/>
        <family val="2"/>
      </rPr>
      <t xml:space="preserve">EJECUTADO </t>
    </r>
    <r>
      <rPr>
        <b/>
        <sz val="12"/>
        <rFont val="Arial"/>
        <family val="2"/>
      </rPr>
      <t>MAR.</t>
    </r>
  </si>
  <si>
    <r>
      <rPr>
        <sz val="12"/>
        <rFont val="Arial"/>
        <family val="2"/>
      </rPr>
      <t xml:space="preserve">PROGRAMADO </t>
    </r>
    <r>
      <rPr>
        <b/>
        <sz val="12"/>
        <rFont val="Arial"/>
        <family val="2"/>
      </rPr>
      <t>ABR.</t>
    </r>
  </si>
  <si>
    <r>
      <rPr>
        <sz val="12"/>
        <rFont val="Arial"/>
        <family val="2"/>
      </rPr>
      <t xml:space="preserve">EJECUTADO </t>
    </r>
    <r>
      <rPr>
        <b/>
        <sz val="12"/>
        <rFont val="Arial"/>
        <family val="2"/>
      </rPr>
      <t>ABR.</t>
    </r>
  </si>
  <si>
    <r>
      <rPr>
        <sz val="12"/>
        <rFont val="Arial"/>
        <family val="2"/>
      </rPr>
      <t xml:space="preserve">PROGRAMADO </t>
    </r>
    <r>
      <rPr>
        <b/>
        <sz val="12"/>
        <rFont val="Arial"/>
        <family val="2"/>
      </rPr>
      <t>MAY.</t>
    </r>
  </si>
  <si>
    <r>
      <rPr>
        <sz val="12"/>
        <rFont val="Arial"/>
        <family val="2"/>
      </rPr>
      <t xml:space="preserve">EJECUTADO  </t>
    </r>
    <r>
      <rPr>
        <b/>
        <sz val="12"/>
        <rFont val="Arial"/>
        <family val="2"/>
      </rPr>
      <t>MAY.</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</si>
  <si>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</si>
  <si>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</si>
  <si>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</si>
  <si>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</si>
  <si>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</si>
  <si>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</si>
  <si>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</si>
  <si>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</si>
  <si>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</si>
  <si>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</si>
  <si>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</si>
  <si>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</si>
  <si>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</si>
  <si>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</si>
  <si>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r>
      <rPr>
        <sz val="12"/>
        <rFont val="Arial"/>
        <family val="2"/>
      </rPr>
      <t xml:space="preserve">REPROGRAMACIÓN </t>
    </r>
    <r>
      <rPr>
        <b/>
        <sz val="12"/>
        <rFont val="Arial"/>
        <family val="2"/>
      </rPr>
      <t>VIGENCIA 
(VALOR INICIAL)</t>
    </r>
  </si>
  <si>
    <r>
      <rPr>
        <sz val="12"/>
        <rFont val="Arial"/>
        <family val="2"/>
      </rPr>
      <t xml:space="preserve">PROGRAMADO </t>
    </r>
    <r>
      <rPr>
        <b/>
        <sz val="12"/>
        <rFont val="Arial"/>
        <family val="2"/>
      </rPr>
      <t>ENE.</t>
    </r>
  </si>
  <si>
    <r>
      <rPr>
        <sz val="12"/>
        <rFont val="Arial"/>
        <family val="2"/>
      </rPr>
      <t xml:space="preserve">EJECUTADO </t>
    </r>
    <r>
      <rPr>
        <b/>
        <sz val="12"/>
        <rFont val="Arial"/>
        <family val="2"/>
      </rPr>
      <t>ENE.</t>
    </r>
  </si>
  <si>
    <r>
      <rPr>
        <sz val="12"/>
        <rFont val="Arial"/>
        <family val="2"/>
      </rPr>
      <t>PROGRAMADO</t>
    </r>
    <r>
      <rPr>
        <b/>
        <sz val="12"/>
        <rFont val="Arial"/>
        <family val="2"/>
      </rPr>
      <t xml:space="preserve"> FEB.</t>
    </r>
  </si>
  <si>
    <r>
      <rPr>
        <sz val="12"/>
        <rFont val="Arial"/>
        <family val="2"/>
      </rPr>
      <t xml:space="preserve">EJECUTADO </t>
    </r>
    <r>
      <rPr>
        <b/>
        <sz val="12"/>
        <rFont val="Arial"/>
        <family val="2"/>
      </rPr>
      <t>FEB.</t>
    </r>
  </si>
  <si>
    <r>
      <rPr>
        <sz val="12"/>
        <rFont val="Arial"/>
        <family val="2"/>
      </rPr>
      <t xml:space="preserve">PROGRAMADO </t>
    </r>
    <r>
      <rPr>
        <b/>
        <sz val="12"/>
        <rFont val="Arial"/>
        <family val="2"/>
      </rPr>
      <t>MAR.</t>
    </r>
  </si>
  <si>
    <r>
      <rPr>
        <sz val="12"/>
        <rFont val="Arial"/>
        <family val="2"/>
      </rPr>
      <t xml:space="preserve">EJECUTADO </t>
    </r>
    <r>
      <rPr>
        <b/>
        <sz val="12"/>
        <rFont val="Arial"/>
        <family val="2"/>
      </rPr>
      <t>MAR.</t>
    </r>
  </si>
  <si>
    <r>
      <rPr>
        <sz val="12"/>
        <rFont val="Arial"/>
        <family val="2"/>
      </rPr>
      <t xml:space="preserve">PROGRAMADO </t>
    </r>
    <r>
      <rPr>
        <b/>
        <sz val="12"/>
        <rFont val="Arial"/>
        <family val="2"/>
      </rPr>
      <t>ABR.</t>
    </r>
  </si>
  <si>
    <r>
      <rPr>
        <sz val="12"/>
        <rFont val="Arial"/>
        <family val="2"/>
      </rPr>
      <t xml:space="preserve">EJECUTADO </t>
    </r>
    <r>
      <rPr>
        <b/>
        <sz val="12"/>
        <rFont val="Arial"/>
        <family val="2"/>
      </rPr>
      <t>ABR.</t>
    </r>
  </si>
  <si>
    <r>
      <rPr>
        <sz val="12"/>
        <rFont val="Arial"/>
        <family val="2"/>
      </rPr>
      <t xml:space="preserve">PROGRAMADO </t>
    </r>
    <r>
      <rPr>
        <b/>
        <sz val="12"/>
        <rFont val="Arial"/>
        <family val="2"/>
      </rPr>
      <t>MAY.</t>
    </r>
  </si>
  <si>
    <r>
      <rPr>
        <sz val="12"/>
        <rFont val="Arial"/>
        <family val="2"/>
      </rPr>
      <t xml:space="preserve">EJECUTADO  </t>
    </r>
    <r>
      <rPr>
        <b/>
        <sz val="12"/>
        <rFont val="Arial"/>
        <family val="2"/>
      </rPr>
      <t>MAY.</t>
    </r>
  </si>
  <si>
    <r>
      <rPr>
        <sz val="12"/>
        <rFont val="Arial"/>
        <family val="2"/>
      </rPr>
      <t>PROGRAMADO</t>
    </r>
    <r>
      <rPr>
        <b/>
        <sz val="12"/>
        <rFont val="Arial"/>
        <family val="2"/>
      </rPr>
      <t xml:space="preserve"> JUN.</t>
    </r>
  </si>
  <si>
    <r>
      <rPr>
        <sz val="12"/>
        <rFont val="Arial"/>
        <family val="2"/>
      </rPr>
      <t xml:space="preserve">EJECUTADO </t>
    </r>
    <r>
      <rPr>
        <b/>
        <sz val="12"/>
        <rFont val="Arial"/>
        <family val="2"/>
      </rPr>
      <t>JUN.</t>
    </r>
  </si>
  <si>
    <r>
      <rPr>
        <sz val="12"/>
        <rFont val="Arial"/>
        <family val="2"/>
      </rPr>
      <t>PROGRAMADO</t>
    </r>
    <r>
      <rPr>
        <b/>
        <sz val="12"/>
        <rFont val="Arial"/>
        <family val="2"/>
      </rPr>
      <t xml:space="preserve"> JUL.</t>
    </r>
  </si>
  <si>
    <r>
      <rPr>
        <sz val="12"/>
        <rFont val="Arial"/>
        <family val="2"/>
      </rPr>
      <t xml:space="preserve">EJECUTADO  </t>
    </r>
    <r>
      <rPr>
        <b/>
        <sz val="12"/>
        <rFont val="Arial"/>
        <family val="2"/>
      </rPr>
      <t>JUL.</t>
    </r>
  </si>
  <si>
    <r>
      <rPr>
        <sz val="12"/>
        <rFont val="Arial"/>
        <family val="2"/>
      </rPr>
      <t xml:space="preserve">PROGRAMADO </t>
    </r>
    <r>
      <rPr>
        <b/>
        <sz val="12"/>
        <rFont val="Arial"/>
        <family val="2"/>
      </rPr>
      <t>AGO.</t>
    </r>
  </si>
  <si>
    <r>
      <rPr>
        <sz val="12"/>
        <rFont val="Arial"/>
        <family val="2"/>
      </rPr>
      <t xml:space="preserve">EJECUTADO  </t>
    </r>
    <r>
      <rPr>
        <b/>
        <sz val="12"/>
        <rFont val="Arial"/>
        <family val="2"/>
      </rPr>
      <t>AGO.</t>
    </r>
  </si>
  <si>
    <r>
      <rPr>
        <sz val="12"/>
        <rFont val="Arial"/>
        <family val="2"/>
      </rPr>
      <t xml:space="preserve">PROGRAMADO </t>
    </r>
    <r>
      <rPr>
        <b/>
        <sz val="12"/>
        <rFont val="Arial"/>
        <family val="2"/>
      </rPr>
      <t>SEP.</t>
    </r>
  </si>
  <si>
    <r>
      <rPr>
        <sz val="12"/>
        <rFont val="Arial"/>
        <family val="2"/>
      </rPr>
      <t xml:space="preserve">EJECUTADO  </t>
    </r>
    <r>
      <rPr>
        <b/>
        <sz val="12"/>
        <rFont val="Arial"/>
        <family val="2"/>
      </rPr>
      <t>SEP</t>
    </r>
    <r>
      <rPr>
        <sz val="12"/>
        <rFont val="Arial"/>
        <family val="2"/>
      </rPr>
      <t>.</t>
    </r>
  </si>
  <si>
    <r>
      <rPr>
        <sz val="12"/>
        <rFont val="Arial"/>
        <family val="2"/>
      </rPr>
      <t>PROGRAMADO</t>
    </r>
    <r>
      <rPr>
        <b/>
        <sz val="12"/>
        <rFont val="Arial"/>
        <family val="2"/>
      </rPr>
      <t xml:space="preserve"> OCT.</t>
    </r>
  </si>
  <si>
    <r>
      <rPr>
        <sz val="12"/>
        <rFont val="Arial"/>
        <family val="2"/>
      </rPr>
      <t xml:space="preserve">EJECUTADO  </t>
    </r>
    <r>
      <rPr>
        <b/>
        <sz val="12"/>
        <rFont val="Arial"/>
        <family val="2"/>
      </rPr>
      <t>OCT</t>
    </r>
    <r>
      <rPr>
        <sz val="12"/>
        <rFont val="Arial"/>
        <family val="2"/>
      </rPr>
      <t>.</t>
    </r>
  </si>
  <si>
    <r>
      <rPr>
        <sz val="12"/>
        <rFont val="Arial"/>
        <family val="2"/>
      </rPr>
      <t xml:space="preserve">PROGRAMADO </t>
    </r>
    <r>
      <rPr>
        <b/>
        <sz val="12"/>
        <rFont val="Arial"/>
        <family val="2"/>
      </rPr>
      <t>NOV.</t>
    </r>
  </si>
  <si>
    <r>
      <rPr>
        <sz val="12"/>
        <rFont val="Arial"/>
        <family val="2"/>
      </rPr>
      <t xml:space="preserve">EJECUTADO </t>
    </r>
    <r>
      <rPr>
        <b/>
        <sz val="12"/>
        <rFont val="Arial"/>
        <family val="2"/>
      </rPr>
      <t>NOV.</t>
    </r>
  </si>
  <si>
    <r>
      <rPr>
        <sz val="12"/>
        <rFont val="Arial"/>
        <family val="2"/>
      </rPr>
      <t xml:space="preserve">PROGRAMADO  </t>
    </r>
    <r>
      <rPr>
        <b/>
        <sz val="12"/>
        <rFont val="Arial"/>
        <family val="2"/>
      </rPr>
      <t>DIC.</t>
    </r>
  </si>
  <si>
    <r>
      <rPr>
        <sz val="12"/>
        <rFont val="Arial"/>
        <family val="2"/>
      </rPr>
      <t xml:space="preserve">EJECUTADO </t>
    </r>
    <r>
      <rPr>
        <b/>
        <sz val="12"/>
        <rFont val="Arial"/>
        <family val="2"/>
      </rPr>
      <t>DIC.</t>
    </r>
  </si>
  <si>
    <t>Gestión ambiental en el buen uso de los bienes
servicios ambientales de la ruralidad capitalina</t>
  </si>
  <si>
    <t>Realizar 5 alianzas interinstitucionales para la intervención en el territorio rural.</t>
  </si>
  <si>
    <t>Suma</t>
  </si>
  <si>
    <t>MAGNITUD  FÍSICA</t>
  </si>
  <si>
    <t>PRESUPUESTO VIGENCIA</t>
  </si>
  <si>
    <t>MAGNITUD FÍSICA RESERVAS</t>
  </si>
  <si>
    <t>RESERVA PRESUPUESTAL</t>
  </si>
  <si>
    <t>TOTAL MAGNITUD FÍSICA</t>
  </si>
  <si>
    <t>TOTAL PRESUPUESTO DE LA META</t>
  </si>
  <si>
    <t>Realizar seguimiento al 100% de los compromisos establecidos en las Alianzas Interinstitucionales suscritas para la intervención en el Territorio Rural</t>
  </si>
  <si>
    <t>constante</t>
  </si>
  <si>
    <t>Articulación de las intervenciones interinstitucionales en el territorio rural. Fortalecimiento de la confianza por parte de las comunidades a los proyectos institucionales.
Con el proceso de coordinación interinstitucional se fortalece la gestión en los territorios y se optimizan recursos evitando la duplicidad de actividades</t>
  </si>
  <si>
    <t>Drive Subdirección Ecosistemas y Ruralidad Actas Consejo Consultivo Desarrollo Rural y Acta de Seguimiento Alianzas y Alianzas Suscritas.</t>
  </si>
  <si>
    <t>Capacitar 1.207 personas en el fortalecimiento de conocimiento ambiental</t>
  </si>
  <si>
    <t xml:space="preserve">Fortalecer los conocimientos de las comunidades a los proyectos institucionales.
Mejoramiento en el  manejo de la finca </t>
  </si>
  <si>
    <t>Formalizar 500 Acuerdos de uso del suelo con buenas prácticas
ambientales con los habitantes del territorio rural</t>
  </si>
  <si>
    <t xml:space="preserve">El ordenamiento ambiental predial y el trabajo por microcuencas,  se ha consolidado como un eje central de apropiación territorial y de conservación de los bienes y servicios ambientales, pues involucra a la comunidad y  contribuye a minimizar el impacto de las actividades agropecuarias sobres zonas aledañas a fuentes de agua y áreas de interés ambiental
A través de la implementación de buenas prácticas ambientales se realizan procesos de uso sostenible del suelo bajo esquemas de prevención y corrección de impactos, innovación de los modos y medios de prácticas productivas e identificación de fincas que requieran reconversión. 
</t>
  </si>
  <si>
    <t>Mejoramiento de la calidad ambiental del
territorio rural</t>
  </si>
  <si>
    <t>Diseñar 1 programa de incentivos a la conservación ambiental</t>
  </si>
  <si>
    <t>A partir de las actividades ejecutadas, se   avanza en la gestión que contribuye a la regulación y calidad hídrica en los sistemas de abastecimiento de los acueductos veredales y conservación de la biodiversidad; participación activa de las comunidades rurales en torno a la protección del recurso hídrico y áreas de importancia estratégicas del Sistema de Áreas Protegidas del Distrito.</t>
  </si>
  <si>
    <t>Soporte fotográfico tomado durante las visitas de campo. Formato de estudios previos propuesto para convenio con la Gobernación de Cundinamarca</t>
  </si>
  <si>
    <t>,</t>
  </si>
  <si>
    <t>b</t>
  </si>
  <si>
    <t>Conservación de la Biodiversidad en las áreas del Sistema de Áreas Protegidas del Distrito.
Captura y reducción de GEI en las ecosistemas y áreas estratégicas del Distrito.
Servicios culturales en las áreas del Sistema de Áreas Protegidas del Distrito.</t>
  </si>
  <si>
    <t>TOTAL PROYECTO</t>
  </si>
  <si>
    <t>TOTAL RESERVA PRESUPUESTAL DEL PROYECTO</t>
  </si>
  <si>
    <t>TOTAL PROYECTO VIGENCIA + RESERVAS</t>
  </si>
  <si>
    <t>Formato: Programación, Actualización y Seguimiento del Plan de Acción - Componente de Actividades</t>
  </si>
  <si>
    <t>Codigo:PE01-PR02-F2</t>
  </si>
  <si>
    <r>
      <rPr>
        <b/>
        <sz val="12"/>
        <rFont val="Arial"/>
        <family val="2"/>
      </rPr>
      <t>Versión:</t>
    </r>
    <r>
      <rPr>
        <b/>
        <sz val="12"/>
        <color rgb="FFFF0000"/>
        <rFont val="Arial"/>
        <family val="2"/>
      </rPr>
      <t xml:space="preserve"> </t>
    </r>
    <r>
      <rPr>
        <b/>
        <sz val="12"/>
        <rFont val="Arial"/>
        <family val="2"/>
      </rPr>
      <t>14</t>
    </r>
  </si>
  <si>
    <t>1, LÍNEA DE ACCIÓN</t>
  </si>
  <si>
    <t>2, META DE PROYECTO</t>
  </si>
  <si>
    <t>3, CÓDIGO Y NOMBRE DE LA ACTIVIDAD</t>
  </si>
  <si>
    <t>4, SE EJECUTA CON RECURSOS DE:</t>
  </si>
  <si>
    <t>5, PONDERACIÓN HORIZONTAL AÑO: 2023</t>
  </si>
  <si>
    <t xml:space="preserve">6,PONDERACIÓN VERTICAL </t>
  </si>
  <si>
    <t>4,1 VIGENCIA</t>
  </si>
  <si>
    <t>4,2 RESERVA</t>
  </si>
  <si>
    <t>VARIABLES</t>
  </si>
  <si>
    <t>Ene</t>
  </si>
  <si>
    <t>Feb</t>
  </si>
  <si>
    <t>Mar</t>
  </si>
  <si>
    <t>Abr</t>
  </si>
  <si>
    <t>May</t>
  </si>
  <si>
    <t>Jun</t>
  </si>
  <si>
    <t>Jul</t>
  </si>
  <si>
    <t>Ago</t>
  </si>
  <si>
    <t>Sep</t>
  </si>
  <si>
    <t>Oct</t>
  </si>
  <si>
    <t>Nov</t>
  </si>
  <si>
    <t>Dic</t>
  </si>
  <si>
    <t>Total</t>
  </si>
  <si>
    <t>6,1 META</t>
  </si>
  <si>
    <t>6,2 ACTIVIDAD</t>
  </si>
  <si>
    <t>Gestión ambiental en el buen uso de los bienes servicios ambientales de la ruralidad capitalina</t>
  </si>
  <si>
    <t>1. Adelantar actividades de seguimiento a los compromisos vigentes en las Alianzas interinstitucionales suscritas para la intervención en el territorio rural Distrital.</t>
  </si>
  <si>
    <t>X</t>
  </si>
  <si>
    <t>Programado</t>
  </si>
  <si>
    <t>Ejecutado</t>
  </si>
  <si>
    <t>Capacitar 1,207 personas en el fortalecimiento de conocimiento ambiental</t>
  </si>
  <si>
    <t>2. Realizar capacitaciones en fortalecimiento ambiental a la comunidad Rural</t>
  </si>
  <si>
    <t>3. Incorporar nuevos predios mediante Ordenamiento Ambiental de Fincas (OAF) para formalizar Acuerdos de uso del suelo con buenas prácticas ambientales</t>
  </si>
  <si>
    <t>4 Realizar seguimiento al cumplimiento de los acuerdos de uso del suelo con buenas prácticas ambientales (OAF) suscritos previamente en predios rurales</t>
  </si>
  <si>
    <t>Mejoramiento De La Calidad Ambiental Del Territorio Rural</t>
  </si>
  <si>
    <t>5  Realizar seguimiento al cumplimiento de las actividades de conservación incluidas en los acuerdos voluntarios suscritos para el pago por servicios ambientales</t>
  </si>
  <si>
    <t>6 Formalizar los acuerdos del pago por servicios ambientales</t>
  </si>
  <si>
    <t>7  Implementar las estrategias de conservación ambiental acordes con las características de cada predio vinculado al programa psa y localizado en áreas de importancia estratégica hídrica</t>
  </si>
  <si>
    <t>TOTAL</t>
  </si>
  <si>
    <t>Formato: Programación, Actualización y Seguimiento del Plan de Acción - Componente de  Territorialización</t>
  </si>
  <si>
    <t>Versión: 14</t>
  </si>
  <si>
    <t>PERIODO:</t>
  </si>
  <si>
    <t>1 INFORMACIÓN META DE PROYECTO</t>
  </si>
  <si>
    <t xml:space="preserve">2, ACTUALIZACIÓN  </t>
  </si>
  <si>
    <t>3,EJECUTADO</t>
  </si>
  <si>
    <t>4, LOCALIZACIÓN GEOGRÁFICA</t>
  </si>
  <si>
    <t>5, ORIENTACIÓN</t>
  </si>
  <si>
    <t>10. POBLACIÓN</t>
  </si>
  <si>
    <t>7, LECCIONES APRENDIDAS - OBSERVACIONES</t>
  </si>
  <si>
    <t>1,1 COD. META</t>
  </si>
  <si>
    <t>1,2, Meta Proyecto</t>
  </si>
  <si>
    <t>1,3. Identificación del punto de invesión</t>
  </si>
  <si>
    <t>1,4, Variable</t>
  </si>
  <si>
    <t>1, 5. PROGRAMACIÓN INICIAL AÑO 2023</t>
  </si>
  <si>
    <t>1.6.REPROGRAMACIÓN VIGENCIA</t>
  </si>
  <si>
    <t>Sept</t>
  </si>
  <si>
    <t>Observaciones</t>
  </si>
  <si>
    <t>4,1 LOCALIDAD(ES)</t>
  </si>
  <si>
    <t>4.2 UPZ(S)</t>
  </si>
  <si>
    <t>4,3 BARRIO(S)</t>
  </si>
  <si>
    <t>4,4 GEORREFERENCIACIÓN</t>
  </si>
  <si>
    <t>4,5 ÁREA DE INFLUENCIA E INCIDENCIA</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</si>
  <si>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</si>
  <si>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</si>
  <si>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</si>
  <si>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</si>
  <si>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</si>
  <si>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</si>
  <si>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</si>
  <si>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</si>
  <si>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</si>
  <si>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</si>
  <si>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</si>
  <si>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</si>
  <si>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</si>
  <si>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Realizar 5 alianzas interinstitucionales para la intervención en el territorio
rural.</t>
  </si>
  <si>
    <r>
      <rPr>
        <b/>
        <sz val="9"/>
        <rFont val="Arial"/>
        <family val="2"/>
      </rPr>
      <t>Punto de inversión</t>
    </r>
    <r>
      <rPr>
        <sz val="9"/>
        <rFont val="Arial"/>
        <family val="2"/>
      </rPr>
      <t>:  Localidades rurales con actividades productivas:
Suba, Chapinero, Santafé, Usme, Ciudad Bolívar y Sumapaz.</t>
    </r>
  </si>
  <si>
    <t>Suba, Chapinero, Santafé, Usme, Ciudad Bolívar y Sumapaz.</t>
  </si>
  <si>
    <t xml:space="preserve">UPR oficales registradas en SDP para las zonas rurales de las localidades de influencia. </t>
  </si>
  <si>
    <t>Barrios de las UPZ de influencia</t>
  </si>
  <si>
    <t>sin datos</t>
  </si>
  <si>
    <t>UPR: Río Blanco; Río Sumapaz; Río Tunjuelo; Cerros Orientales; Pieza Norte (Suba).</t>
  </si>
  <si>
    <t>Política Pública Distrital de Ruralidad</t>
  </si>
  <si>
    <t>Capacitar 1207 personas en el fotalecimiento de conocimiento ambiental</t>
  </si>
  <si>
    <t>SHAPES Personas capacitadas 
Archivos en carpeta Meta 2, que corresponde a las personas capacitadas por mes y localidad</t>
  </si>
  <si>
    <t>SHAPES Vinculaciones
Archivos en carpeta Meta 3, que corresponde a los predios vinculados al Ordenamiento Ambiental de Fincas por mes
Proyecto 7780 - meta 3</t>
  </si>
  <si>
    <r>
      <rPr>
        <b/>
        <sz val="9"/>
        <rFont val="Arial"/>
        <family val="2"/>
      </rPr>
      <t xml:space="preserve">Punto de inversión </t>
    </r>
    <r>
      <rPr>
        <sz val="9"/>
        <rFont val="Arial"/>
        <family val="2"/>
      </rPr>
      <t xml:space="preserve">
UPR Cerros Orientales
01. Localidad Usaquén
02. Localidad de Chapinero
03. Localidad de Santa Fe
04. Localidad de San Cristóbal
UPR Rio Tunjuelo 
19. Localidad Ciudad Bolívar
05. Localidad de Usme
UPR Rio Blanco / Rio Sumapaz 
20. Sumapaz</t>
    </r>
  </si>
  <si>
    <t>01. Localidad Usaquén
02. Localidad de Chapinero
03. Localidad de Santa Fe
04. Localidad de San Cristóbal
19. Localidad Ciudad Bolívar
05. Localidad de Usme
20. Sumapaz</t>
  </si>
  <si>
    <t>UPR Cerros Orientales
UPR Rio Tunjuelo 
UPR Rio Blanco / Rio Sumapaz 
20. Sumapaz</t>
  </si>
  <si>
    <t>Aplicar en 1000 Hectáreas los acuerdos y registros del pago por servicios
ambientales..</t>
  </si>
  <si>
    <r>
      <rPr>
        <b/>
        <sz val="9"/>
        <rFont val="Arial"/>
        <family val="2"/>
      </rPr>
      <t xml:space="preserve">Punto de inversión </t>
    </r>
    <r>
      <rPr>
        <sz val="9"/>
        <rFont val="Arial"/>
        <family val="2"/>
      </rPr>
      <t xml:space="preserve">
UPR Cerros Orientales
01. Localidad Usaquén
02. Localidad de Chapinero
03. Localidad de Santa Fe
04. Localidad de San Cristóbal
UPR Rio Tunjuelo 
19. Localidad Ciudad Bolívar
05. Localidad de Usme
UPR Rio Blanco / Rio Sumapaz 
20. Sumapaz</t>
    </r>
  </si>
  <si>
    <t>TOTALES - PROYECTO</t>
  </si>
  <si>
    <t>TOTALES Rec. Vigencia</t>
  </si>
  <si>
    <t>TOTALES Rec. Reservas</t>
  </si>
  <si>
    <t>TOTAL PRESUPUESTO</t>
  </si>
  <si>
    <t>Formato: Programación, Atualización y Seguimiento  al Sistema de Información de Seguimiento a los Proyectos de Inversión Pública -SPI</t>
  </si>
  <si>
    <t>Subdirección de ecosistemas y Ruralidad</t>
  </si>
  <si>
    <t>I PRESUPUESTAL VIGENCIA 2020</t>
  </si>
  <si>
    <t>FUENTE</t>
  </si>
  <si>
    <t>APROPIACION INICIAL</t>
  </si>
  <si>
    <t>APROPIACION VIGENTE</t>
  </si>
  <si>
    <t>COMPROMISOS</t>
  </si>
  <si>
    <t xml:space="preserve">OBLIGACIÓN </t>
  </si>
  <si>
    <t>PAGO</t>
  </si>
  <si>
    <t>%PAGO</t>
  </si>
  <si>
    <t>JULIO</t>
  </si>
  <si>
    <t>AGOSTO</t>
  </si>
  <si>
    <t>SEPTIEMBRE</t>
  </si>
  <si>
    <t>OCTUBRE</t>
  </si>
  <si>
    <t>Municipios - 11001 - BOGOTA D.C. [BOGOTA] - Propios</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</si>
  <si>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</si>
  <si>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</si>
  <si>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</si>
  <si>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</si>
  <si>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</si>
  <si>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</si>
  <si>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</si>
  <si>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</si>
  <si>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</si>
  <si>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</si>
  <si>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</si>
  <si>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</si>
  <si>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</si>
  <si>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</si>
  <si>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</si>
  <si>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</si>
  <si>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</si>
  <si>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</si>
  <si>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</si>
  <si>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</si>
  <si>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</si>
  <si>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</si>
  <si>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</si>
  <si>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</si>
  <si>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</si>
  <si>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</si>
  <si>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Lograr en las localidades del Distrito Capital acciones con enfoque ambiental en las localidades rurales de Bogotá.</t>
  </si>
  <si>
    <t xml:space="preserve">
PRODUCTO: Documentos de lineamientos técnicos para la conservación de la biodiversidad y sus servicios eco sistémicos ..</t>
  </si>
  <si>
    <t>Documentos de lineamientos técnicos realizados</t>
  </si>
  <si>
    <t>se realizaron mesas técnicas de trabajo en torno a ordenamiento ambiental de fincas. Se elaboró la agenda y la propuesta de acuerdo para la coordinación institucional en el marco del Consejo Consultivo de Desarrollo Rural CCDR, liderado por la Secretaría Distrital de Planeación Se asistió a la reunión mensual de la ULDER de Usme.</t>
  </si>
  <si>
    <t xml:space="preserve">
PRODUCTO: Servicio de educación informal en el marco de la conservación de la biodiversidad y los Servicio ecostémicos</t>
  </si>
  <si>
    <t>Personas capacitadas</t>
  </si>
  <si>
    <t>Se ejecutaron capacitaciones en temas de ordenamiento ambiental de fincas y buenas prácticas ambientales en total diecisiete (17) capacitaciones</t>
  </si>
  <si>
    <t xml:space="preserve">
PRODUCTO: Documentos de lineamientos técnicos con acuerdos de uso, ocupación y tenencia en las áreas protegidas</t>
  </si>
  <si>
    <t>Documentos de acuerdos de uso suscritos con campesinos que ocupan las áreas protegidas</t>
  </si>
  <si>
    <t>Diseñar e implementar un programa de incentivos a la conservación ambiental rural</t>
  </si>
  <si>
    <t xml:space="preserve">
PRODUCTO: Documentos de planeación para la conservación de la biodiversidad y sus servicios eco sistémicos</t>
  </si>
  <si>
    <t>Se elaboró la primera versión del documento de Pago por Servicios Ambientales del Distrito Capital</t>
  </si>
  <si>
    <t>II PRODUCTO (FÍSICO) VIGENCIA 2021</t>
  </si>
  <si>
    <t>% PESO 2021</t>
  </si>
  <si>
    <t>META VIGENCIA  2021</t>
  </si>
  <si>
    <t>AVANCE VIGENCIA 2021</t>
  </si>
  <si>
    <t>% AVANCE VIGENCIA 2021</t>
  </si>
  <si>
    <t>Para el mes de enero de 2021 no se tenía programado un avance físico y presupuestal porque se encontraba en marcha las adiciones a las prestaciones de servicio. debido a ello, se realizaron dos mesas de trabajo el 20 y 27 de enero para coordinar acciones y acuerdos de intervención con entidades que tienen presencia en la Ruralidad, actividades necesarias para el cumplimiento de la meta, pero que no inciden en su avance físico.</t>
  </si>
  <si>
    <t xml:space="preserve"> </t>
  </si>
  <si>
    <t xml:space="preserve">En febrero la SDA, participó en una reunión con el enlace ambiental de USME, con el objeto de continuar con la definición de los temas técnicos que van a hacer parte de la alianza interinstitucional a firmar.
</t>
  </si>
  <si>
    <t xml:space="preserve">  </t>
  </si>
  <si>
    <t>marzo La asistencia y participación de funcionarios y la Subdirectora,  como gestores con JJB, permitió la proyección del protocolo y lineamentos técnicos, sociales y ambientales, para la reglamentación de agricultura urbana y periurbana agroecológica en el Espacio Público. Para el fortalecimiento de las huertas rurales.
Se realizó prueba en campo, visita técnica de las dos entidades responsables de la actividad, a la huerta LA RESILIENCIA, en la Localidad de Engativá, para evaluar el formato de los conceptos proyectados por  Jardín Botánico de Bogotá José Celestino Mutis, para aprobación del establecimiento o mantenimiento.
Acompañamiento y participación de la mesa de ruralidad, para proyectar y articular las actividades en el marco y metas a cumplir.</t>
  </si>
  <si>
    <t xml:space="preserve">En abril, se realizaron  cuatro  mesas de trabajo  el 7, 14, 21  y 28  de abril para coordinación acciones y acuerdos de intervención con entidades que tienen presencia en la Ruralidad  </t>
  </si>
  <si>
    <t xml:space="preserve">En mayo se participó en reuniones semanales de Coordinación interinstitucional para proyectar y articular las actividades y metas a cumplir en marco de la Política Pública Distrital de Ruralidad.
Se realizó reunión con la Unidad Local de Desarrollo Rural (ULDER) de Usme y se asistió a reunión con la Junta de Acción Local de Chapinero para la conformación de la ULDER. 
Se participó en el taller de evaluación y logros alcanzados en el desarrollo de la  Política Pública Distrital de Ruralidad.
</t>
  </si>
  <si>
    <t>Para lograr avanzar en las alianzas, se participó en reuniones semanales de Coordinación interinstitucional proyectar y articular las actividades en el marco y metas a cumplir en el marco de la Política Pública Distrital de Ruralidad.
Se realizó reunión con la Unidad Local de Desarrollo Rural (ULDER) de Usme y se asistió a la Audiencia Pública de Chapinero para la conformación de la ULDER. 
Se participó en reuniones para el Seguimiento y presentación de logros de  la  Política Pública Distrital de Ruralidad.
El avance corresponde al acercamiento con alcaldías locales, entidades con las que se celebrarían los acuerdos, lo que corresponde a un avance del 0,33 en la celebración de cada acuerdo, por lo que su suma nos da el avance de la meta.
Se precisa que el avance alcanzado mediante las actividades desarrolladas hasta el momento se encuentran a cargo de funcionarios y se esta a la espera de la contratación de profesionales que apoyen el proceso.</t>
  </si>
  <si>
    <t>Para lograr avanzar en las alianzas, se participó en reuniones semanales de Coordinación interinstitucional proyectar y articular las actividades en el marco y metas a cumplir en el marco de la Política Pública Distrital de Ruralidad</t>
  </si>
  <si>
    <t>Para lograr avanzar en las alianzas, se participó en reuniones semanales de coordinación interinstitucional para proyectar y articular las actividades a desarrollar en el marco de la Política Pública Distrital de Ruralidad y para la suscripcion de alianzas.</t>
  </si>
  <si>
    <t>Se proyectaron las propuestas de alianza para la intervención en el territorio rural con las localidades de Usme, Sumapaz y Suba, se avanza en la retroalimentación de la propuesta con la localidad de Usme.
Se participó en reuniones con la comunidad rural para el seguimiento y presentación de logros de  la política pública distrital de ruralidad
Se está suscribiendo un contrato de prestación de servicios profesionales para apoyar los procesos requeridos y consolidar las alianzas.</t>
  </si>
  <si>
    <t>Se realizó la gestión administrativa con las  localidades de Sumapaz y Suba para obtener el documento final y se avanza en la retroalimentación de la propuesta con la localidad de Usme</t>
  </si>
  <si>
    <t>En 2022 se completó la meta para el cuatrenio con la firma de la alianza con la Alcaldía Local de Chapinero en el mes de diciembre y en meses anteriores, con las Alcaldías de Usme y Ciudad Bolívar.
Se adelantó seguimiento a las acciones conjuntas acordadas en las alianzas suscritas.
Se avanza en la formulación del proyecto de Cazadores de Semilla; se apoyó la celebración del día del campesino y se apoyó la propagación de cedro y aliso en el invernadero de la Alcaldía de Sumapaz.
En 2021 se celebraron alianzas con las localidades de Suba y Sumapaz.</t>
  </si>
  <si>
    <t>En enero, y por medio de  las adiciones de las prestaciones de servicio, se capacitó a tres (3) personas, vinculadas también al Ordenamiento Ambiental de Finca OAF</t>
  </si>
  <si>
    <t>Para los meses de febrero  y marzo de 2021 no se tenía programado un avance físico y presupuestal porque se encuentran en marcha algunas actividades administrativas que permiten la vinculación de los profesionales requeridos y la estructuración de los correspondientes planes de trabajo. Teniendo en cuenta las directrices del Ministerio de Ambiente y Desarrollo Sostenible, respecto de los recursos de 1%, las mencionadas actividades de contratación se extendieron hacia finales de febrero.</t>
  </si>
  <si>
    <t>Para el mes de abril no se tenía programado avanzar en el cumplimiento de la meta. Por lo anterior, no se  realizaron capacitaciones asociadas al Ordenamiento  Ambiental de Finca – OAF</t>
  </si>
  <si>
    <t>En el mes de mayo se realizaron ocho (8) capacitaciones en Mejoramiento de Praderas,  Biodigestores, Preparación de Abonos Verdes Biol, a un total de once (11) personas en 2021
Se elaboró la estrategia de capacitación en el marco del Ordenamiento Ambiental de Finca OAF</t>
  </si>
  <si>
    <t>En el mes de junio se capacitaron (23) personas en Mejoramiento de Praderas,  Biodigestores, Preparación de Abonos Verdes Biol, a un total de (34) personas.
Se elaboró la estrategia de capacitación en el marco del Ordenamiento Ambiental de Finca OAF.</t>
  </si>
  <si>
    <t>En el mes de julio se capacitaron cincuenta y un (51) personas  en Mejoramiento de Praderas,  Biodigestores, Preparación de Abonos Verdes Biol, en total se cuenta con ochenta y cinco (85) personas capacitadas.</t>
  </si>
  <si>
    <t xml:space="preserve">En el mes de agosto, se capacitaron (82) personas en mejoramiento de praderas, biodigestores, preparación de abonos verdes Biol, para un total de (167) personas durante la vigencia.
Se continúa con la estrategia de capacitación en el marco del Ordenamiento Ambiental de Finca OAF.
</t>
  </si>
  <si>
    <t xml:space="preserve">Se han capacitado 391 personas en mejoramiento de praderas, biodigestores, preparación de abonos verdes Biol. 
Se continúa con la estrategia de capacitación en el marco del Ordenamiento Ambiental de Finca OAF.
</t>
  </si>
  <si>
    <t>Se ha capacitado a 481 personas en mejoramiento de praderas, biodigestores, preparación de abonos verdes Biol, entre otros temas.</t>
  </si>
  <si>
    <t>En abril de 2023 se capacitaron 7 personas sobre los beneficios e importancia de los microorganismos eficientes aplicados en procesos de huerta casera, biopreparados con el fin de desincentivar o reducir el uso de agroquímicos. 
En 2022 se capacitaron 550 personas en elaboración de biopreparados, montaje e instalación de invernadero escolar, disposición adecuada de residuos sólidos, buenas practicas agroambientales y fortalecimiento organizativo y en 2020 y 2021, se capacitaron 547 personas en mejoramiento de praderas, biodigestores, preparación de abonos verdes Biol, entre otros temas.</t>
  </si>
  <si>
    <t xml:space="preserve">Por medio de las adiciones de las prestaciones de servicio, se incorporaron 5 nuevos predios rurales mediante acta de visita con Plan Finca, para Ordenamiento Ambiental Predial y se realizaron visitas de seguimiento a predios vinculados previamente.
</t>
  </si>
  <si>
    <t>En febrero no se tenía programado un avance físico y presupuestal porque se encuentran en marcha algunas actividades administrativas que permiten la vinculación de los profesionales requeridos y la estructuración de los correspondientes planes de trabajo. Teniendo en cuenta las directrices del Ministerio de Ambiente y Desarrollo Sostenible, respecto de los recursos de 1%, las mencionadas actividades de contratación se extendieron hacia finales de febrero.</t>
  </si>
  <si>
    <t xml:space="preserve">En marzo no se presentó avance, las actividades estuvieron concentradas en el proceso de contratación de las prestaciones de servicio del personal que ejecuta estas actividades. se suscribieron algunos contratos de prestación de servicios al finalizar el mes, con lo que se comprometieron recursos. No obstante lo anterior, los contratos se perfeccionaron a finales de mes por lo cual no hubo avance en la meta
</t>
  </si>
  <si>
    <t>En abril de 2021 se incorporó un (1) nuevo predio rural mediante acta de visita con Plan Finca,   predios rurales con Ordenamiento  Ambiental de Finca.Se realizaron 17 visitas de seguimiento plan finca de reconversión productiva que contribuyen al uso de buenas prácticas ambientales, de las cuales se firmó acta.</t>
  </si>
  <si>
    <t xml:space="preserve">En mes de mayo se incorporaron catorce (14) nuevos predios rurales en formalización de acuerdos  para el Ordenamiento  Ambiental de Finca (OAF), mediante firma de acta. 
Se realizaron trenta y seis (36) visitas de seguimiento a predios vinculados previamente Ordenamiento  Ambiental de Finca (OAF). En total a la fecha se han realizado ciento doce (112) visitas de seguimiento.
</t>
  </si>
  <si>
    <t xml:space="preserve">En el mes de junio se incorporaron veintisiete (27) nuevos predios rurales en formalización de acuerdos  para el Ordenamiento  Ambiental de Finca (OAF), mediante firma de Acta.  En total a la fecha se han vinculado  cuarenta y siete (47) nuevas fincas.
Se realizaron cincuenta y cuatro (54) visitas de seguimiento a predios vinculados previamente Ordenamiento  Ambiental de Finca (OAF). En total a la fecha se han realizado (166) visitas de seguimiento.
</t>
  </si>
  <si>
    <t>En el mes de julio se incorporaron veintiocho (28) nuevos predios rurales en formalización de acuerdos  para el Ordenamiento  Ambiental de Finca (OAF), mediante firma de Acta.  En total a la fecha se han vinculado  setenta y cinco (75) nuevas fincas.</t>
  </si>
  <si>
    <t>En el mes de agosto, se incorporaron 33 nuevos predios rurales en formalización de acuerdos para el Ordenamiento Ambiental de Finca (OAF), mediante firma de acta.  En total a la fecha se han vinculado 108 nuevas fincas.
Se realizaron (99) visitas de seguimiento a predios vinculados previamente Ordenamiento Ambiental de Finca (OAF). En total a la fecha se han realizado (319) visitas de seguimiento.</t>
  </si>
  <si>
    <t>En el mes de octubre, se incorporaron 27 nuevos predios rurales en formalización de acuerdos  para el Ordenamiento  Ambiental de Finca (OAF), mediante firma de acta.  En total a la fecha se han vinculado 159 nuevas fincas.
Durante el mes de octubre se realizaron 147 visitas de seguimiento a predios vinculados, constatando que continúen aplicando las acciones e identificando problematicas que se han venido presentado respecto de las acciones implementadas. En total a la fecha se han realizado 590 visitas de seguimiento.</t>
  </si>
  <si>
    <t>Se incorporaron 27 nuevos predios rurales en formalización de acuerdos  para el Ordenamiento  Ambiental de Finca (OAF), mediante firma de acta.  En total a la fecha se han vinculado 159 nuevas fincas.
Durante el mes de octubre se realizaron 147 visitas de seguimiento a predios vinculados, constatando que continúen aplicando las acciones e identificando problematicas que se han venido presentado respecto de las acciones implementadas. En total a la fecha se han realizado 590 visitas de seguimiento.</t>
  </si>
  <si>
    <t>Se incorporaron 33 nuevos predios rurales en la formalización de acuerdos  para el Ordenamiento  Ambiental de Finca (OAF), mediante firma de acta.  En total, a la fecha, se han vinculado 192 nuevas fincas.</t>
  </si>
  <si>
    <t>en 2021 , Se realizaron 102 visitas de seguimiento a predios vinculados, constatando que continúen aplicando las acciones e identificando problemáticas que se han venido presentado respecto a las acciones implementadas. En total a la fecha se han realizado 692 visitas de seguimiento.</t>
  </si>
  <si>
    <t>Documentos de planeación realizados</t>
  </si>
  <si>
    <t xml:space="preserve"> Número - Número: Cantidad</t>
  </si>
  <si>
    <t xml:space="preserve">Enero, revisión y retroalimentacíón los documentos entregados por el PNUD (producto 1 ); se realizan mesas técnicas (3) para el desarrollo del marco lógico del programa PSA y la metodología de zonificación ambiental de las áreas rurales priorizadas, con lo que se obtuvo un avance del 0,10
</t>
  </si>
  <si>
    <t xml:space="preserve">En febrero, se elaboró el árbol de problemas general para el Programa de PSA, así como los árboles de problemas para las áreas priorizadas correspondientes a Sumapaz, Cerros Orientales y Reserva Forestal productora Thomas van der Hammen. Además, se definió propuesta de maco lógico del programa de incentivos a la conservación ambiental.
Por otro lado, se adelantó el cruce cartográfico entre la información generada por el IGAC, Planeación Distrital y con las bases de datos de la Subdirección de Ecosistemas y Ruralidad, con el fin de conocer la oferta de las funciones ecosistémicas de las áreas rurales de Bogotá a escala más detallada.  </t>
  </si>
  <si>
    <t>En marzo se elaboró revisó y ajustó la matriz de integración de servicios ecosistémicos priorizados y los pesos sugeridos respecto a s--u relevancia para el bienestar humano local. De igual forma, con la matriz de las funciones ecosistémicas obtenidas en el área rural de Bogotá; como soporte para la elaboración de los mapas de servicios ecosistémicos a escala 1:25.000, además, se inició caracterización socio económica de los habitantes rurales de Bogotá 
Se participó del taller dictado por el Ministerio de Ambiente y Desarrollo Sostenible, relacionado con el reporte que debe hacer el Distrito del proyecto de Pago por Servicios Ambientales (PSA).
Se revisó y adapto el esquema de preinversión de PSA definido por el Ministerio de Ambiente.
Se firmó prórroga del Convenio 20202426 con el que se obtendrá el diseño del programa.</t>
  </si>
  <si>
    <t>Se Cuenta con versión final del árbol de problemas de PSA para el área de influencia del proyecto en zona rural de Bogotá
Se realizó reunión con Conservación Internacional y la USAID; con el fin de conocer las actividades que estas entidades realizan en el perímetro de Sumapaz con PSA.
Se incluyeron los aportes de a SER  y se hicieron recomendaciones al PNUD sobre el contenido el producto 1.2. Bases Técnicas de la Zonificación Ambiental para las Áreas Rurales de Bogotá, Distrito Capital, a partir de la Identificación de Áreas de Especial Interés Ambiental 1:25.000.
Se realizó reunión con la CAR; como autoridad ambiental de algunas áreas de importancia ambiental a ser tenidas en cuenta dentro del esquema de PSA distrital
Se realizó reunión con Alcaldía de Soacha, con el objeto de conocer las áreas a intervenir y el valor del incentivo que paga esta Entidad en el programa de PSA, en áreas colindantes con el área rural de Bogotá</t>
  </si>
  <si>
    <t xml:space="preserve">Se cuenta con los siguientes avances
Marco Lógico del proyecto - versión final del árbol de problemas el proyecto Pago por Servicios Ambientales (PSA).
Bases técnicas de la zonificación ambiental para las áreas rurales de Bogotá, Distrito Capital, a partir de la Identificación de áreas de especial interés ambiental 1:25.000 - producto 1
Caracterización socio económica de la zona rural de Bogotá D.C. - producto 2  
Propuesta del valor del incentivo económico – para revisión por parte del equipo PSA de la SDA
3 reuniones para el intercambio de experiencias y fortalecimiento técnico del grupo PSA; con Conservación Internacional, la USAID y la Alcaldía de Soacha; con el fin de conocer las actividades que estas entidades realizan en el perímetro de Sumapaz con PSA.
</t>
  </si>
  <si>
    <t>Se cuenta con: 1) Metodología para el cálculo del incentivo, 2) Análisis de seguridad jurídica para la implementación del programa; 3) Sistema de monitoreo con indicadores de seguimiento; 4) Propuesta preliminar de ECC que incorpore tipologías.</t>
  </si>
  <si>
    <t>Se cuenta con la versión final de los productos del convenio 202202426 firmado entre PNUD y la SDA</t>
  </si>
  <si>
    <t>Se cuenta con los productos del Convenio 20202436 (fase de prefactibilidad) que son insumos para ejecutar la fase de implementación factibilidad:
1) Metodología para el cálculo del incentivo, 2) Análisis de seguridad jurídica para la implementación del programa; 3) Sistema de monitoreo con indicadores de seguimiento; 4) Propuesta preliminar de Estrategias Complementarias de Conservación que incorpore tipologías.</t>
  </si>
  <si>
    <t>El programa de incentivos a la conservación se socializó con la Alcaldía Local de Usme el 4 de octubre y en la mesa de seguimiento a los acueductos veredales de Usme.
Se socializó y capacitó en temas relacionados con el programa de incentivos a la conservación a cinco propietarios de predios focalizados para ser intervenidos en el proyecto piloto a ejecutarse en le cuenca Curubital Localidad de Usme.</t>
  </si>
  <si>
    <t>Se realizó visita a la Alcaldía Local de Usme y la Unidad Local de Atención Técnica y Agropecuaria (ULATA); para socializar los avances del programa de pago por servicios ambientales y presentar la alianza SDA-PNUD</t>
  </si>
  <si>
    <t xml:space="preserve">
PRODUCTO: Servicio apoyo financiero para la implementación de esquemas de pago por Servicio ambientales </t>
  </si>
  <si>
    <t>Áreas con esquemas de Pago por Servicios Ambientales implementados</t>
  </si>
  <si>
    <t>Hectáreas - Hectarea: Superficie</t>
  </si>
  <si>
    <t xml:space="preserve">Para el mes de enero de 2021 no se tenía programado un avance físico y presupuestal porque se encuentran en marcha la contratación de las prestaciones de servicio.
</t>
  </si>
  <si>
    <t xml:space="preserve">Para el mes de  febrero, no se tiene programado avanzar en magnitud de la presente meta.
</t>
  </si>
  <si>
    <t>Abril y marzo no se presentó avance, las actividades estuvieron concentradas en el proceso de contratación de las prestaciones de servicio del personal que ejecuta estas actividades. se suscribieron algunos contratos de prestación de servicios al finalizar el mes, con lo que se comprometieron recursos. No obstante lo anterior, los contratos se perfeccionaron a finales de mes por lo cual no hubo avance en la meta.</t>
  </si>
  <si>
    <t>Se ha contratado personal que se encuentra adelantando actividades que conlleven al avance en la meta, sin embargo aunque se presente ejecución presupuestal,  es necesario continuar ejecutando las acciones programadas que permitan completar avance físico para registrar el cumplimiento respectivo</t>
  </si>
  <si>
    <t>Se cuenta con versión del “Análisis socioeconómico de la población rural de Bogotá, como aporte al diseño del Programa de Pago por Servicios Ambientales” y sus componentes.
Se inició alianza regional  con el objeto de "Aunar esfuerzo entre el Ministerio de Medio Ambiente y Desarrollo Sostenible, El Departamento de Cundinamarca, La Corporación Autónoma Regional CAR y los Municipios de Bogota, Soacha, Sibaté, Pasca y Granada para la implementación de esquemas de Pago por Servicios Ambientales – PSA", con el fin de conservar las áreas de importancia estratégica presentes en el Páramo Cruz Verde – Sumapaz y que se denominara la alianza regional: Salvemos el Páramo Cruz Verde – Sumapaz.
Se ha contratado personal que se encuentra adelantando actividades que conlleven al avance en la meta, sin embargo aunque se presente ejecución presupuestal,  es necesario continuar ejecutando las acciones programadas que permitan completar avance físico para registrar el cumplimiento respectivo</t>
  </si>
  <si>
    <t>No ha habido avance</t>
  </si>
  <si>
    <t xml:space="preserve">En la implementación, se cuenta con plan de intervención en la cuenca Curubital de la localidad de Usme, donde se va a iniciar el proceso de implementación, por medio de visitas de campo desde el 8 de septiembre de 2021.
Se cuenta con versión final de del “Análisis socioeconómico de la población rural de Bogotá".
Se propuso borrador de convenio y estudios previos para la alianza regional para la implementación de esquemas de Pago por Servicios Ambientales – PSA".
</t>
  </si>
  <si>
    <t>El 15 de octubre se firmó el Convenio de Cooperación No. 1583 de 2021 con PNUD.
Se realizó la primera mesa técnica y se inició empalme de las actividades avanzadas en la Cuenca Curubital para implementación del proyecto piloto
Se elaboraron los estudios previos para firma de Convenio de Cooperación con la Gobernación de Cundinamarca, con el objeto de formalizar un programa de incentivos a la conservación regional.
Actualmente no se presente ejecución física, debido a que ésta depende de la ejecución del Convenio firmado a finales de octubre</t>
  </si>
  <si>
    <t xml:space="preserve">Se cuenta con 7 actas de intención de firma del acuerdo de conservación del programa de pago por servicios ambientales, </t>
  </si>
  <si>
    <t>Se suscribieron acuerdos con propietarios de los predios Montebello, Micania II, Vereda Piedra Grande Arrayan, El Taller San Benito y Candado Los Arrayanes, que corresponden a un total de 200 hectáreas con PSA de regulación y calidad hídrica para la preservación y restauración de áreas y ecosistemas estratégicos en la zona rural de Bogotá.</t>
  </si>
  <si>
    <t>II PRODUCTO (FÍSICO) VIGENCIA 2022</t>
  </si>
  <si>
    <t>% PESO 2022</t>
  </si>
  <si>
    <t>META VIGENCIA  2022</t>
  </si>
  <si>
    <t>AVANCE VIGENCIA 2022</t>
  </si>
  <si>
    <t>% AVANCE VIGENCIA 2022</t>
  </si>
  <si>
    <t xml:space="preserve">Se realizó contacto con el funcionario de la Unidad Local de Asistencia Técnica Agropecuaria (ULATA) de Chapinero con el propósito de suscribir una alianza y se acordó realizar reunión en la segunda semana de marzo con el fin de definir temas a incluir en la alianza con la Alcaldía de Chapinero.
El 28 de febrero se realizó reunión del Consejo Consultivo de Desarrollo Rural con el propósito de coordinar acciones interinstitucionales
Se realizó reunión con la Alcaldía de Suba con el fin de realizar seguimiento a los compromisos de la alianza y coordinar acciones articuladas para capacitar y fortalecer los procesos con los campesinos y realizar reuniones mensuales con el referente de ruralidad para avanzar en cada una de las actividades que tienen que ver con el tema de conformación de la Unidades Locales de Desarrollo Rural - ULDER y la ULATA.
</t>
  </si>
  <si>
    <t>En marzo se realizó la mesa de trabajo intersectorial para retroalimentar la propuesta presentada por la Secretaría Distrital de Ambiente, relativa a la reglamentación de funciones de las entidades que tienen incidencia en la prestación del servicio público de extensión agropecuaria.
Se realizaron tres reuniones de seguimiento a la Alianza firmada con la Alcaldía de Suba se elaboró el gronograma y plan de acción y se realizó reunión con el equipo de la Alcaldía de Suba, con el propósito de indicar el procedimiento para la conformación de la Unidad Local de Desarrollo Rural ULDER.
Se realizó reunión de Seguimiento a la Alianza de Sumapaz</t>
  </si>
  <si>
    <t>Se realizó la mesa de trabajo intersectorial para retroalimentar la propuesta presentada por la Secretaría Distrital de Ambiente, relativa a la reglamentación de funciones de las entidades que tienen incidencia en la prestación del servicio público de extensión agropecuaria.
Durante el primer trimestre se contactó a la Unidad Local de Asistencia Técnica Agrícola (ULATA) de Chapinero y se acordó realizar posteriormente una reunión con el fin de definir temas a incluir en la alianza.
Se realizaron tres reuniones de seguimiento a la alianza firmada con la Alcaldía de Suba se elaboró el cronograma y plan de acción y se realizó reunión con el equipo de la Alcaldía de Suba, con el propósito de indicar el procedimiento para la conformación de la Unidad Local de Desarrollo Rural ULDER.
Se realizó reunión de seguimiento a la Alianza de Sumapaz.
No se presenta avance físico ya que se adelantaron actividades de gestión que permitirán la posteiror firma del acuerdo, esto se encuentra acorde con lo inicialmente planeado por el área.</t>
  </si>
  <si>
    <t>Se remitió memorando de entendimiento con alianza actualizada a la Alcaldía de Usme, con el propósito de que el equipo de la Alcaldía lo dé a conocer al nuevo Alcalde. Se contactó con el Director de la Unidad Local de Asistencia Técnica ULATA de Chapinero para suscribir una Alianza con la Alcaldía Local, se acordó realizar posterior reunión para definir áreas de cooperación a incluir en la Alianza. 
Se realizó reunión con la Alcaldía de Ciudad Bolívar para  presentar la intención de firmar alianza.
Se realizó un recorrido  de Seguimiento acciones conjuntas con la Alcaldía Local de Suba en el marco de la alianza. Así mismo, se realizó reunión con la Alcaldía de Sumapaz para seguimiento a la Alianza. 
No se presenta avance físico ya que se adelantaron actividades de gestión que permitirán la posterior firma del acuerdo, esto se encuentra acorde con lo inicialmente planeado por el área.</t>
  </si>
  <si>
    <t>Se realizó gestión con las Alcaldías de Usme y Ciudad Bolívar con el propósito de programar encuentros en los que se determinará el alcance de acciones, responsables y áreas que harán parte de la alianza que se suscriba entre las entidades.
Se contactó con el Director de la Unidad Local de Asistencia Técnica ULATA de Chapinero para suscribir una Alianza con la Alcaldía Local, se acordó realizar posterior reunión para definir áreas de cooperación a incluir en la Alianza. 
Se realizó reunión con la Alcaldía de Ciudad Bolívar para presentar la intención de firmar alianza.
Se realizó un recorrido de Seguimiento a las acciones conjuntas con la Alcaldía Local de Suba en el marco de la alianza.
Se han identificado grupos de interés en las dos cuencas del Sumapaz para trabajar el tema de cazadores de semillas en conjunto con la alcaldía.</t>
  </si>
  <si>
    <t>Se realizaron reuniones con las Alcaldías de Usme y Ciudad Bolívar con el propósito de acordar áreas de cooperación que harán parte de la alianza  y procedimiento para firma del memorando de entendimiento  entre las entidades.
Se contactó con el Director de la Unidad Local de Asistencia Técnica ULATA de Chapinero para suscribir una Alianza con la Alcaldía Local, se acordó realizar posterior reunión para definir áreas de cooperación a incluir en la Alianza y se presentó a la Alcaldía de Ciudad Bolívar la intención de firmar alianza.
Se realizó seguimiento a las acciones conjuntas con la Alcaldía Local de Suba en el marco de la alianza y se participó en la celebración del día del campesino.
Se han identificado grupos de interés en las dos cuencas del Sumapaz para trabajar el tema de cazadores de semillas en conjunto con la alcaldía, y se realiza apoyo para la propagación de cedro y aliso en el invernadero de la Alcaldía de Sumapaz.</t>
  </si>
  <si>
    <t>Se recibieron las observaciones realizadas por la Alcaldía Local de Usme al memorando de entendimiento.
 Se realizó reunión con la Alcaldía Local de Ciudad Bolívar con el propósito de conocer avances en la revisión del memorando de entendimiento por parte de los funcionarios de esta Alcaldía.
Se realizaron reuniones con las Alcaldías de Usme y Ciudad Bolívar con el propósito de acordar áreas de cooperación que harán parte de la alianza y procedimiento para firma del memorando de entendimiento entre las entidades.
Se contactó con el Director de la Unidad Local de Asistencia Técnica ULATA de Chapinero para suscribir una Alianza con la Alcaldía Local, se acordó realizar posterior reunión para definir áreas de cooperación a incluir en la Alianza y se presentó a la Alcaldía de Ciudad Bolívar la intención de firmar alianza.
Se realizó seguimiento a las acciones conjuntas con la Alcaldía Local de Suba en el marco de la alianza. Se avanza en la formulación del proyecto de Cazadores de Semilla y en la celebración del día del campesino.
Se han identificado grupos de interés en las dos cuencas del Sumapaz para trabajar el tema de cazadores de semillas en conjunto con la alcaldía, y se realiza apoyo para la propagación de cedro y aliso en el invernadero de la Alcaldía de Sumapaz.</t>
  </si>
  <si>
    <t>Se firmó la alianza con la Alcaldía Local de Usme, se realizaron ajustes al Memorando de Entendimiento por parte de la Alcaldía Local de Ciudad Bolívar. Se realizó reunión con la Alcaldía Local de Chapinero con el propósito de conocer avances en la revisión del Memorando de Entendimiento por parte de los funcionarios de esta Alcaldía. Se realizó seguimiento a las acciones conjuntas con la Alcaldía Local de Suba Sumapaz en el marco de la alianza ya suscrita. Se avanza en la formulación del proyecto de Cazadores de Semilla. Se realizó seguimiento a las acciones conjuntas con la Alcaldía Local de Suba en el marco de la alianza ya suscrita y se participó en la celebración del día del campesino.</t>
  </si>
  <si>
    <t>Se firmó memorando entendimiento con la Alcaldía Local de Usme 
Se ajustó la versión final de los borradores de los memorandos de entendimiento y se acordó la firma de los mismos con las Alcaldías Locales de Ciudad Bolívar y Chapinero en el mes de noviembre.
Se realizó seguimiento a las acciones conjuntas con la Alcaldía Local de Suba y Sumapaz en el marco de las alianzas. 
Se han identificado grupos de interés en las dos cuencas del Sumapaz para trabajar el tema de cazadores de semillas en conjunto con la alcaldía, y se realiza apoyo para la propagación de cedro y aliso en el invernadero de la Alcaldía de Sumapaz.</t>
  </si>
  <si>
    <t xml:space="preserve">Se firmó alianza con las Alcaldía Local de Ciudad Bolívar y se ajustó el borrador del memorando de entendimiento para la alianza con la Alcaldía Local de Chapinero en el mes de diciembre.
Se realizaron reuniones de seguimiento a las alianzas de Usme, Suba y Sumapaz.
</t>
  </si>
  <si>
    <t>Se capacitaron 25 personas en fortalecimiento  del conocimiento ambiental, específicamente 19 personas en la Cuenca Salitrosa- Suba (UPL Torca) y 6 personas en la Cuenca Río Blanco (UPL Sumapaz)  en  biopreparados para la  fertilización y manejo del suelo.</t>
  </si>
  <si>
    <t>En marzo se capacitaron 163 personas en elaboración de biopreparados, Montaje e instalación de invernadero escolar, disposición adecuada de residuos sólidos, Buenas Practicas Agroambientales y Fortalecimiento organizativo, para un total de 188 personas capacitadas en fortalecimiento del conocimiento ambiental en 2022</t>
  </si>
  <si>
    <t>En abril se capacitaron 97 personas, en marzo 163 y en febrero 25 personas en elaboración de biopreparados, montaje e instalación de invernadero escolar, disposición adecuada de residuos sólidos, buenas practicas agroambientales y fortalecimiento organizativo, para un total de 285 personas capacitadas en fortalecimiento del conocimiento ambiental en 2022</t>
  </si>
  <si>
    <t>En mayo se capacitaron 110 personas, en abril 97, en marzo 163 y en febrero 25 personas en elaboración de biopreparados, montaje e instalación de invernadero escolar, disposición adecuada de residuos sólidos, buenas practicas agroambientales y fortalecimiento organizativo, para un total de 395 personas capacitadas en fortalecimiento del conocimiento ambiental en 2022</t>
  </si>
  <si>
    <t>En junio se capacitaron 50 personas, en mayo 110, abril 97, en marzo 163 y en febrero 25 personas en elaboración de biopreparados, montaje e instalación de invernadero escolar, disposición adecuada de residuos sólidos, buenas practicas agroambientales y fortalecimiento organizativo, para un total de 445 personas capacitadas en fortalecimiento del conocimiento ambiental en 2022.</t>
  </si>
  <si>
    <t>se capacitaron 18 personas, en junio 50, en mayo 110, abril 97, en marzo 163 y en febrero 25 personas en elaboración de biopreparados, montaje e instalación de invernadero escolar, disposición adecuada de residuos sólidos, buenas practicas agroambientales y fortalecimiento organizativo, para un total de 463 personas capacitadas en fortalecimiento del conocimiento ambiental en 2022</t>
  </si>
  <si>
    <t>En agosto se capacitaron 27 personas, en julio 18, en junio 50, en mayo 110, abril 97, en marzo 163 y en febrero 25 personas en elaboración de biopreparados, montaje e instalación de invernadero escolar, disposición adecuada de residuos sólidos, buenas practicas agroambientales y fortalecimiento organizativo, para un total de 490 personas capacitadas en fortalecimiento del conocimiento ambiental en 2022</t>
  </si>
  <si>
    <t>Durante el mes de febrero se incorporaron 18 predios, en marzo 26, en abril 18, en mayo 15 , en junio 22   en julio 16, agosto 21 y en septiembre 14 nuevos predios al Ordenamiento Ambiental de Fincas, mediante formalización de acuerdos de uso del suelo y Buenas Prácticas Ambientales, para un total de 150 acuerdos durante 2022.
Se realizaron visitas de seguimiento a 118 predios vinculados previamente en Ordenamiento Ambiental de Finca (OAF). En total en 2022 se ha realizado seguimiento mediante 713 visitas de seguimiento a predios de los previamente suscritos en la presente y anteriores administraciones en Ordenamiento Ambiental de Finca.</t>
  </si>
  <si>
    <t>En octubre se capacitaron 12 personas, en septiembre 48, en agosto 27, en julio 18, en junio 50, en mayo 110, abril 97, en marzo 163 y en febrero 25 personas en elaboración de biopreparados, montaje e instalación de invernadero escolar, disposición adecuada de residuos sólidos, buenas practicas agroambientales y fortalecimiento organizativo, para un total de 550 personas capacitadas en fortalecimiento del conocimiento ambiental en 2022.</t>
  </si>
  <si>
    <t>En noviembre se continuó el fortalecimiento de conocimiento ambiental mediante procesos de capacitación dado que ya se cumplió con la meta para la vigencia así: en octubre se capacitaron 12 personas, en septiembre 48, en agosto 27, en julio 18, en junio 50, en mayo 110, abril 97, en marzo 163 y en febrero 25 personas  en elaboración de biopreparados, montaje e instalación de invernadero escolar, disposición adecuada de residuos sólidos, buenas practicas agroambientales y fortalecimiento organizativo, para un total de 550 personas capacitadas en fortalecimiento del conocimiento ambiental en 2022</t>
  </si>
  <si>
    <t>Se incorporaron 18 nuevos predios al Ordenamiento Ambiental de Fincas mediante formalización de acuerdos de uso del suelo y Buenas Prácticas Ambientales.
Se realizaron visitas de seguimiento a 64 predios a predios vinculados previamente en Ordenamiento Ambiental de Finca (OAF).</t>
  </si>
  <si>
    <t>Se incorporaron 26 nuevos predios al Ordenamiento Ambiental de Fincas mediante formalización de acuerdos de uso del suelo y Buenas Prácticas Ambientales, para un total de 44 acuerdos de uso del suelo y Buenas Prácticas Ambientales formalizados en predios vinculados al Ordenamiento ambiental de Fincas.
Se realizaron visitas de seguimiento a 59 predios a predios vinculados previamente Ordenamiento Ambiental de Finca (OAF). En total en 2022 se ha realizado seguimiento a 123 predios</t>
  </si>
  <si>
    <t>se incorporaron 18 nuevos predios al Ordenamiento Ambiental de Fincas , mediante formalización de acuerdos de uso del suelo y Buenas Prácticas Ambientales, para un total de 62 acuerdos de uso del suelo y Buenas Prácticas Ambientales formalizados en predios vinculados al Ordenamiento ambiental de Fincas durante el primer trimestre del 2022.
Se realizaron visitas de seguimiento a 75 predios  vinculados previamente en el  Ordenamiento Ambiental de Finca (OAF). En total en 2022 se ha realizado seguimiento a 198 predios</t>
  </si>
  <si>
    <t>Durante el mes de febrero se incorporaron 18 predios, en marzo 26, en abril 18 y en mayo 15 nuevos predios al Ordenamiento Ambiental de Fincas, mediante formalización de acuerdos de uso del suelo y Buenas Prácticas Ambientales, para un total de 77 acuerdos durante 2022.
Se realizaron visitas de seguimiento a 85 predios  vinculados previamente en el  Ordenamiento Ambiental de Finca (OAF). En total en 2022 se ha realizado seguimiento a 283 predios</t>
  </si>
  <si>
    <t>Durante el mes de febrero se incorporaron 18 predios, en marzo 26, en abril 18, en mayo 15 y en junio 22 nuevos predios al Ordenamiento Ambiental de Fincas, mediante formalización de acuerdos de uso del suelo y Buenas Prácticas Ambientales, para un total de 99 acuerdos durante 2022.
Se realizaron visitas de seguimiento a 107 predios vinculados previamente en Ordenamiento Ambiental de Finca (OAF). En total en 2022 se ha realizado seguimiento a 390 predios de los previamente suscritos en la presente y anteriores administraciones en Ordenamiento Ambiental de Finca.</t>
  </si>
  <si>
    <t>en julio se incorporaron 16 nuevos predios al Ordenamiento Ambiental de Fincas, mediante formalización de acuerdos de uso del suelo y Buenas Prácticas Ambientales, para un total de 115 acuerdos durante 2022.
Se realizaron visitas de seguimiento a 110 predios vinculados previamente en Ordenamiento Ambiental de Finca (OAF). En total en 2022 se ha realizado seguimiento a 500 predios de los previamente suscritos en la presente y anteriores administraciones en Ordenamiento Ambiental de Finca.</t>
  </si>
  <si>
    <t>Durante el mes de febrero se incorporaron 18 predios, en marzo 26, en abril 18, en mayo 15, en junio 22 en julio 16 y en agosto 21 nuevos predios al Ordenamiento Ambiental de Fincas mediante formalización de acuerdos de uso del suelo y Buenas Prácticas Ambientales, para un total de 136 acuerdos durante 2022. En algunos de estos predios, se ha implementado la elaboración de huertos multiestrato  para el fomento del consumo familiar bajo la aplicación de buenas  prácticas agrícolas agroambientales.
Se realizaron visitas de seguimiento a 95 predios vinculados previamente en el Ordenamiento Ambiental de Finca (OAF). En total en 2022 se ha realizado seguimiento a 595 predios de los previamente suscritos en la presente y anteriores administraciones en Ordenamiento Ambiental de Finca. y en algunos de los predios con OAF.</t>
  </si>
  <si>
    <t>Durante el mes de octubre se incorporaron 19 predios, en septiembre 14, en agosto 21, en julio 16, en junio 22, en mayo 15, en abril 18, en marzo 26 y en febrero 18 predios nuevos al Ordenamiento Ambiental de Fincas mediante formalización de acuerdos de uso del suelo y Buenas Prácticas Ambientales (OAF), para un total de 169 acuerdos durante 2022. En algunos de estos predios, se ha implementado la elaboración de huertos multiestrato para el fomento del consumo familiar bajo la aplicación de buenas  prácticas agrícolas agroambientales.
Se realizaron visitas de seguimiento a 99 predios vinculados previamente en el Ordenamiento Ambiental de Finca (OAF). En total en 2022 se ha realizado seguimiento a 812 predios de los previamente suscritos en la presente y anteriores administraciones en Ordenamiento Ambiental de Finca.</t>
  </si>
  <si>
    <t>Dado que en octubre se cumplió con la meta para la vigencia, con un total de 169 acuerdos suscritos durante 2022. Durante noviembre, en algunos de los predios con acuerdos suscritos previamente, se ha implementado la elaboración de huertos multiestrato para el fomento del consumo familiar bajo la aplicación de buenas prácticas agrícolas agroambientales. 
Durante el mes de octubre se incorporaron 19 predios, en septiembre 14, en agosto 21, en julio 16, en junio 22, en mayo 15, en abril 18, en marzo 26 y en febrero 18 predios nuevos al Ordenamiento Ambiental de Fincas mediante formalización de acuerdos de uso del suelo y Buenas Prácticas Ambientales (OAF), para un total de 169 acuerdos durante 2022. 
Se realizaron 118 visitas de seguimiento a predios vinculados previamente en el Ordenamiento Ambiental de Finca (OAF). En total en 2022 se ha realizado 930 visitas de seguimiento a predios de los previamente suscritos en la presente y anteriores administraciones en Ordenamiento Ambiental de Finca. y en algunos de los predios con Ordenamiento Ambiental de Finca OAF</t>
  </si>
  <si>
    <t>Se avanzó con la Gobernación de Cundinamarca en la concertación de los aspectos técnicos y financieros para firmar un convenio interadministrativo con el fin de implementar el programa de pago por servicios ambientales en  áreas de importancia estrategica hidrica para las partes.
Se definió el esquema del documento técnico de soporte para el programa Pago por Servicios Ambientales (PSA) Distrital acorde con lineamientos de la Secretaria Distrtial de Planeación. 
Se realizaron visitas a 11 predios localizados en la microcuenca Curubital Localidad de Usme con el objeto de socializar el programa de pago por servicios ambientales en áreas de importancia estratégica hídrica (PSAH)</t>
  </si>
  <si>
    <t xml:space="preserve">Se realizó análisis cartográfico de 31 predios para focalización, además se realizó la verificación de localización de predios postulados (19 predios con viabilidad SIG, 1 predio inviable y 11 sin información completa).
Se revisó propuesta de acuerdo marco con gobernación de Cundinamarca
Se realizó la comunicación con postulantes y beneficiarios y 8 visitas a predios postulados con la correspondiente elaboración de planes prediales ambientales -PPA; y v) la generación de espacios de capacitación y discusión entre la SDA y el PNUD.  </t>
  </si>
  <si>
    <t>Se entregó para revisión la versión final de Estudios Previos para la celebración de un Convenio Marco con la Gobernación de Cundinamarca, con el objeto de implementar el programa de incentivos a la conservación - pago por servicios ambientales en áreas de importancia estratégica hídrica (PSAH) para las partes.
Se realizaron visitas a 17 predios localizados en la microcuenca Curubital, Arrayanes y Mugroso de Localidad de Usme con el objeto de socializar el programa PSAH</t>
  </si>
  <si>
    <t>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cuenta con versión final de la propuesta de Estudios previo para Convenio marco con la Gobernación de Cundinamarca con su respectiva matriz de riesgo.</t>
  </si>
  <si>
    <t>Durante el primer semestre de 2022, se revisó de forma detallada la información de 15 predios que cuentan con viabilidad para ingresar al pograma PSA. Esta revisión incluyó: verificación de correspondencia del área del predio en Folio de Matrícula Inmobiliaria (FMI) y Catastro Distrital; consulta de infracciones o sanciones ambientales; consulta de antecedentes en Contraloría, Procuraduría, Personería y Policía Nacional, medidas correctivas y Lista OFAC (Clinton).
Se cuenta con la versión final de Estudios previos para la suscripción de un Convenio marco con la Gobernación de Cundinamarca con su respectiva matriz de riesgo. Este convenio incluye áreas identificadas y priorizadas que contienen valores ecosistémicos susceptibles de intervención con estrategias de conservación.
Se desarrolló un taller con representantes de diversas organizaciones que implementan acciones de conservación que incluyen incentivos a la conservación, quienes presentaron sus proyectos haciendo énfasis en el valor del incentivo y su metodología de cálculo. 
Se realizó la socialización del programa, en la JAL de la Vereda Chisaca, Localidad de Usme.
Se compilaron 20 solicitudes de usuarios rurales que de forma voluntaria se han postulado del programa.
Se realizó reunión virtual con Alcalde de Sumapaz y con la JAL, para socializar el programa PSAH, como requisito previo al trabajo de campo a realizar.
Además, se realizó la visita inicial a otros predios postulados en las localidades de Usme y Ciudad Bolívar.</t>
  </si>
  <si>
    <t xml:space="preserve"> se realizó estudio de viabilidad jurídica y verificación de áreas en catastro distrital y la Ventanilla Única de Registro -VUR, a 20 predios postulados; encontrando que solo un predio (0,5 has) presenta coincidencia en áreas. Siete predios presentan mayor área en Fondo Matricula Inmobiliaria (FMI); 4 no presentan información en el FMI y 8 no presentan coincidencias en los reportes de catastro distrital y el FMI
Se desarrollaron cinco espacios participativos orientados a presentar el Programa y a escuchar y atender las inquietudes de los participantes: .Consejo de Planeación Local de Sumapaz (07.07.22); Alcaldía Local de Suba (15.07.22);Comunidad microcuenca Mugroso - Vereda Andes (16.07.22); Comunidad microcuenca Mugroso - Vereda La Unión (17.07.22) y Comunidad Cuenca Río Blanco - Nazareth (17.07.22).
Se desarrolló un taller con representantes de diversas organizaciones que implementan acciones de conservación que incluyen incentivos a la conservación, quienes presentaron sus proyectos haciendo énfasis en el valor del incentivo y su metodología de cálculo. 
Se realizó la socialización del programa, en la JAL de la Vereda Chisaca, Localidad de Usme.
Se compilaron 20 solicitudes de usuarios rurales que de forma voluntaria se han postulado del programa.
Se realizó reunión virtual con Alcalde de Sumapaz y con la JAL, para socializar el programa PSAH, como requisito previo al trabajo de campo a realizar.
Además, se realizó la visita inicial a otros predios postulados en las localidades de Usme y Ciudad Bolívar.</t>
  </si>
  <si>
    <t>el 5 de agosto se desarrolló un espacio de diálogo con participación de los equipos técnicos y jurídicos de la SDA y el PNUD, durante el cual se presentaron diversas situaciones con los predios postulados y se generaron discusiones y propuestas para la suscripción de los nuevos acuerdos.  
El 11 de agosto se presentó el programa a la Alcaldía Local de Usaquén.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t>
  </si>
  <si>
    <t>El 5 de agosto se desarrolló un espacio de diálogo con participación de los equipos técnicos y jurídicos de la SDA y el PNUD, durante el cual se presentaron diversas situaciones con los predios postulados y se generaron discusiones y propuestas para la suscripción de los nuevos acuerdos.  
El 11 de agosto se presentó el programa a la Alcaldía Local de Usaquén.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t>
  </si>
  <si>
    <t>En octubre, con el ingreso del abogado al equipo PNUD, se retomó el análisis jurídico a las postulaciones recibidas para las localidades de Usme, Ciudad Bolívar y Sumapaz. Lo que permitió realizar 7 reuniones de concertación que conllevan a la suscripción de acuerdos de conservación con 138.5 has en noviembre.
Se realizaron procesos de socialización y participación las Localidades: Chapinero (Alcaldía Local y en la Vereda El Verjon). En Santa fe (Alcaldía local). En Sumapaz (JAC Santa Rosa, Vereda el Tabaco y ASOJUNTAS); con el objeto de realizar la presentación del programa y atención a las inquietudes presentadas por los participantes. 
En agosto se firmo el CONVENIO INTERADMINISTRATIVO No. SDA-20221657 / CDCVI-188-2022 con la Gobernación de Cundinamarca. Este convenio incluye áreas identificadas y priorizadas que contienen valores ecosistémicos susceptibles de intervención con estrategias de conservación</t>
  </si>
  <si>
    <t>Durante noviembre se avanzó en la revisión de la información correspondiente a cada predio postulado, en aras de suscribir acuerdos de conservación con aquellos postulantes cuyos expedientes se encuentren completos, actualizados y con viabilidad técnica y jurídica. Con el fin de que la suscripción de acuerdos que generen confianza y garanticen el acceso previo e informado a los documentos que conforman cada acuerdo de conservación, se desarrollaron 16 reuniones de concertación (349,1 ha) durante las cuales se presentó el detalle de cada Plan Predial Ambiental -PPA- y se resolvieron las inquietudes de los postulantes. Igualmente se informó a los propietarios y poseedores acerca de los documentos pendientes en original (por ejemplo, formularios de postulación o poderes que allegaron al equipo PSA a través de canales virtuales) los cuales son necesarios para la suscripción de los acuerdos.
En noviembre, se avanzó con acciones en terreno, a través de la generación de espacios para presentar el programa y las visitas a predios viables.
Se socializó el programa en dos reuniones con habitantes de las Localidades de Santa fe y Sumapaz.</t>
  </si>
  <si>
    <t xml:space="preserve">En abril de 2023, se llevaron a cabo 23 visitas de monitoreo y seguimiento de los acuerdos de conservación que, de acuerdo con la fecha de suscripción, deben recibir su incentivo entre mayo y junio. Durante cada visita se realizó la captura de información con AvenzaMaps y con Drone y se diligenciaron los formatos de “verificación y seguimiento de actividades”.
Se realizaron visitas de seguimiento y monitoreo para los desembolsos semestrales y en los análisis correspondientes para la generación de cartografía y construcción de informes. Igualmente se desarrollaron reuniones de concertación para la suscripción de acuerdos en mayo y se procedió con la actualización y revisión de los expedientes correspondientes para la suscripción de los acuerdos. 
Se programaron 10 reuniones de concertación para la vinculación de 19 predios con un área de 182,5 ha en conservación ( durante las cuales se presenta el detalle de cada Plan Predial Ambiental -PPA, imágenes del sobrevuelo con drone y se resolvieron las inquietudes de los postulantes) .A 2022 se suscribieron acuerdos de conservación con 761.6ha con Pago por Servicios Ambientales de importancia Hídrica PSAH en las localidades de Usme, Sumapaz y Ciudad Bolívar"
Durante abril de 2023 se realizó el análisis de las herramientas de manejo de paisaje HMP necesarias para cuatro predios de la localidad de Sumapaz visitados en marzo; definiendo la necesidad de implementar 500m de cercado eléctrico en zona de protección del recurso hídrico (humedal) y en el área límite entre la zona de preservación y la zona productiva, con el fin de impedir el ingreso de semovientes al área potencial de vinculación.
Se implementaron 240m de cercado tradicional en área límite entre la zona en preservación y la zona productiva, con el fin de impedir el ingreso de semovientes al área potencial de vinculación.
Se ha realizado diagnóstico de potencialidad de las veredas verificando potencial de cobertura vegetal, de predios y receptividad de la comunidad ante el programa. Simultáneamente, los profesionales de campo están realizando la gestión para poder determinar la situación jurídica de los predios.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t>
  </si>
  <si>
    <t>Se tiene programado avanzar en el seguimiento de cada acuerdo suscrito, de forma trimestral a partir de la firma de cada acuerdo.</t>
  </si>
  <si>
    <t>Se realizó el estudio de viabilidad de 14 predios a ser incluidos dentro del programa de incentivos a la conservación, desde los dos componentes (Sistemas de Información Geográfica SIG y jurídico); de los cuales 12 predios son viables desde el análisis SIG y 8 predios viables en términos de titularidad. Para cada uno de los predios analizados en términos de titularidad, se generó un documento de estudio de títulos específico.
Las anteriores actividades  corresponden a actividades de gestión para el avance de la meta, por lo que no se evidencia avance físico durante el primer trimestre lo que es acorde con lo inicialmente planeado.</t>
  </si>
  <si>
    <t>Se suscribió adición a acuerdo firmado en 2020, para aplicar en 53,9 hectáreas el pago por servicios ambientales.
Se realizaron las visitas de monitoreo a los predios que tienen acuerdo de conservación (diciembre 2021); con captura de información con AvenzaMaps y con drone; se registró en los formatos de “verificación y seguimiento de actividades” y se elaboró informes de monitoreo.
Durante el mes de mayo se realizó la visita inicial a 3 predios postulados en la localidad de Usme, identificando y concertando con los postulantes las áreas para vincular y las acciones necesarias para reducir el riesgo de transformación a través de la implementación de herramientas de manejo del paisaje -HMP. Los tres predios visitados se encuentran localizados en la microcuenca Curubital y uno entre la microcuenca Chisacá de Usme y la microcuenca Cuevecitas de Ciudad Bolívar.</t>
  </si>
  <si>
    <t>Durante el primer semestre de 2022, se suscribió adición a acuerdo firmado en 2020, para ampliar el acuerdo inicial, aplicando en 53,9 hectáreas el pago por servicios ambientales.
Se elaboraron cinco conceptos técnicos que soportaron el desembolso de los incentivos correspondientes a los cinco acuerdos de conservación firmados en diciembre de 2021.
Los conceptos técnicos derivados del monitoreo, consistieron en captura de información con AvenzaMaps y con drone, registro en los formatos de verificación y seguimiento de actividades y elaboración de informes de monitoreo.
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ha realizado 4 reuniones de concertación con los potenciales beneficiarios del Programa correspondientes a los 7 predios viables, en donde se realizó la propuesta de implementar en Herramientas de manejo de paisaje (HMP) acordes con las características de cada predio; información que se consigna el plan predial ambiental.
Se realizó el recorrido orientado a la identificación de tensionantes; georreferenciación de áreas con potencial de vinculación; identificación de HMP necesarias para reducir el riesgo de afectación de las áreas a conservar; y verificación de presencia de cuerpos de agua naturales en predios o en sus inmediaciones.
Se realizó el primer desembolso a 3 usuarios que firmaron acuerdos de conservación en diciembre de 2021 y se gestionó el pago de los otros 2 incentivos.
Se elaboró propuesta de ajustes al texto de los acuerdos voluntarios, a partir de matriz de riesgos elaboradas por la Dirección de Planeación y Sistemas de Información Ambiental - DPSIA de la SDA.</t>
  </si>
  <si>
    <t>Se realizó estudio de viabilidad jurídica y verificación de áreas en catastro distrital y la Ventanilla Única de Registro -VUR, a 20 predios postulados; encontrando que solo un predio (0,5 has) presenta coincidencia en áreas habilitándolo para suscribir acuerdo. por lo anterior, se desarrolló dos espacios de diálogo con participación de los equipos técnicos y jurídicos de la SDA y el PNUD, con el fin de proponer ajustes a la ruta de acción.
Durante el primer semestre de 2022, se suscribió adición a acuerdo firmado en 2020, para ampliar el acuerdo inicial, aplicando en 53,9 hectáreas el pago por servicios ambientales.
Se elaboraron cinco conceptos técnicos que soportaron el desembolso de los incentivos correspondientes a los cinco acuerdos de conservación firmados en diciembre de 2021.
Los conceptos técnicos derivados del monitoreo, consistieron en captura de información con AvenzaMaps y con drone, registro en los formatos de verificación y seguimiento de actividades y elaboración de informes de monitoreo.
Se elaboró propuesta para diseño del sistema de monitoreo y evaluación (SME) del PSA; donde se propone incluir indicadores de gestión, de producto y de resultado y estructuración en tres niveles: 1) Acuerdos de conservación; 2) Objetivos del Plan de Desarrollo Distrital; 3) Servicio ecosistémico de regulación hídrica.
Se ha realizado 4 reuniones de concertación con los potenciales beneficiarios del Programa correspondientes a los 7 predios viables, en donde se realizó la propuesta de implementar en Herramientas de manejo de paisaje (HMP) acordes con las características de cada predio; información que se consigna el plan predial ambiental.
Se realizó el recorrido orientado a la identificación de tensionantes; georreferenciación de áreas con potencial de vinculación; identificación de herramientas de manejo de HMP necesarias para reducir el riesgo de afectación de las áreas a conservar; y verificación de presencia de cuerpos de agua naturales en predios o en sus inmediaciones.
Se realizó el primer desembolso a 3 usuarios que firmaron acuerdos de conservación en diciembre de 2021 y se gestionó el pago de los otros 2 incentivos.
Se elaboró propuesta de ajustes al texto de los acuerdos voluntarios, a partir de matriz de riesgos elaboradas por la Dirección de Planeación y Sistemas de Información Ambiental - DPSIA de la SDA.</t>
  </si>
  <si>
    <t>Se continua con la discusión en mesas técnico jurídicas entre los equipos SDA y PNUD, para la definición las acciones a implementar una vez se tengan claro las áreas a incorporar en los acuerdos de conservación.
Se realizó la visita inicial a 9 predios postulados en la localidad de Usme, que cumplen con el requisito de coincidencia de área reportada en Catastro Distrital y en FMI o están dentro del rango de tolerancia admisible. Durante las visitas se identificó y concertó con los postulantes las áreas para vincular y las acciones necesarias para reducir el riesgo de transformación a través de la implementación de herramientas de manejo del paisaje -HMP. Durante las visitas se realizó el recorrido orientado a la identificación de tensionantes; georreferenciación de áreas con potencial de vinculación; identificación de HMP necesarias; y verificación de presencia de cuerpos de agua naturales en el predio o en sus inmediaciones. La información obtenida en campo se diligenció en el formulario de visita del predio en proceso de PSAH e identificación del interés por participar en el programa, mientras que la información geográfica capturada se incorporó en el SIG para realizar los análisis correspondientes.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del que ya se cuenta con estudios previos con los que se está adelantando el proceso de revisión precontractual.</t>
  </si>
  <si>
    <t>Se continua con la discusión en mesas técnico jurídicas entre los equipos SDA y PNUD, para la definición las acciones a implementar una vez se tengan claro las áreas a incorporar en los acuerdos de conservación.
Se realizó la visita inicial a 9 predios postulados en la localidad de Usme, que cumplen con el requisito de coincidencia de área reportada en Catastro Distrital y en el fólio de matrícula Inmobiliaria o están dentro del rango de tolerancia admisible. Durante las visitas se identificó y concertó con los postulantes las áreas para vincular y las acciones necesarias para reducir el riesgo de transformación a través de la implementación de herramientas de manejo del paisaje -HMP. Durante las visitas se realizó el recorrido orientado a la identificación de tensionantes; georreferenciación de áreas con potencial de vinculación; identificación de HMP necesarias; y verificación de presencia de cuerpos de agua naturales en el predio o en sus inmediaciones. La información obtenida en campo se diligenció en el formulario de visita del predio en proceso de PSAH e identificación del interés por participar en el programa, mientras que la información geográfica capturada se incorporó en el SIG para realizar los análisis correspondientes.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que se encuentra en proceso de revisión precontractual.</t>
  </si>
  <si>
    <t>El proyecto PNUD-BIOFIN gestionó recursos de cooperación internacional que permitirán apoyar a los beneficiarios del incentivo con los insumos requeridos para el control de tensionantes sobre las áreas a vincular
En octubre fueron visitados 3 predios en la localidad de Usme, 5 predios en la localidad de Ciudad Bolívar y 4 predios en la localidad de Sumapaz, para un total de 12 visitas realizadas; encontrando un potencial de vinculación de 264 ha. 
Se realizó visita de seguimiento al Predio el Candado identificado con chip Catastral AAA0142ZTSY, localizado en la vereda arrayanes de la Localidad de Usme; a 53.9 has adicionadas al Acuerdo de Conservación 004 de 2021.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que se encuentra en proceso de revisión precontractual.</t>
  </si>
  <si>
    <t>En noviembre se suscribieron acuerdos de conservación para un total de 550 ha, así: 496.1ha en noviembre y 53,9ha en abril, distribuidas en 22 predios ubicados en las localidades de Usme, Ciudad Bolívar y Sumapaz, según cronograma acordado en las reuniones de octubre y noviembre.
Se realizó el primer desembolso a la adición 1 del acuerdo 004 de 2021.
En los predios visitados en noviembre de 2022, se identificaron las estrategias de conservación a aplicar herramientas de manejo de paisaje- HMP; necesarias para el mantenimiento de las áreas para vincular (preservación-restauración); destacando los aislamientos sobre bosques, a los que deben de realizar mantenimientos y cambio total de postes en varios tramos; Implementación de cercado tradicional nuevo sobre reservorios de agua con restauración existente, como actividad que permita mitigar los disturbios que se puedan generar sobre las áreas en restauración por actividades agropecuarias colindantes y la implementación de cercado eléctrico como medida de mitigación del ingreso de semovientes a las áreas en coberturas naturales sujetas a incentivo y de disturbios por cultivos aledaños y la implementación de cercado vivo como actividad de restauración que permite mitigar fuertes vientos y generar conectividad con áreas en restauración actuales
En noviembre se realizaron vistas de seguimiento para verificación de cumplimiento a los compromisos acordados en cada uno de los 5 primeros acuerdos de conservación firmados en diciembre de 2021.
Se capturó y registró la información en AvenzaMaps y con Dron, se diligenciaron los formatos de “verificación y seguimiento de actividades” y posteriormente, se elaboró para cada predio el correspondiente “informe de seguimiento al plan predial ambiental” como insumo para la elaboración de los conceptos técnicos que soporten el segundo desembolso.
Se firmo el 30 de agosto el CONVENIO INTERADMINISTRATIVO No. SDA-20221657 / CDCVI-188-2022 con la Gobernación de Cundinamarca y el 31 se firma el acta de inicio. Este convenio incluye áreas identificadas y priorizadas que contienen valores ecosistémicos susceptibles de intervención con estrategias de conservación y derivará un convenio con objeto “AUNAR ESFUERZOS TÉCNICOS, ADMINISTRATIVOS Y FINANCIEROS PARA LA IMPLEMENTACIÓN DE PROYECTOS DE PAGO POR SERVICIOS AMBIENTALES – PSA PARA LA CONSERVACIÓN DE ÁREAS AMBIENTALMENTE ESTRATÉGICAS PARA EL SUMINISTRO DE AGUA DE BOGOTÁ, EN ZONAS INFLUENCIA DEL PÁRAMO DE CHINGAZA, PÁRAMO DE SUMAPAZ Y EL EMBALSE DE TOMINÉ” del que ya se cuenta con estudios previos con los que se está adelantando el proceso de revisión precontractual.</t>
  </si>
  <si>
    <t>II PRODUCTO (FÍSICO) VIGENCIA 2023</t>
  </si>
  <si>
    <t>% PESO 2023</t>
  </si>
  <si>
    <t>META VIGENCIA  2023</t>
  </si>
  <si>
    <t>AVANCE VIGENCIA 2023</t>
  </si>
  <si>
    <t>% AVANCE VIGENCIA 2023</t>
  </si>
  <si>
    <t>PRODUCTO: Documentos de lineamientos técnicos para la conservación de la biodiversidad y sus servicios eco sistémicos</t>
  </si>
  <si>
    <t>Documentos de lineamientos técnicos ejecutados</t>
  </si>
  <si>
    <r>
      <rPr>
        <sz val="11"/>
        <rFont val="Arial"/>
        <family val="2"/>
      </rPr>
      <t>Número - </t>
    </r>
    <r>
      <rPr>
        <b/>
        <sz val="11"/>
        <rFont val="Arial"/>
        <family val="2"/>
      </rPr>
      <t>Número: Cantidad</t>
    </r>
  </si>
  <si>
    <t>En enero de 2023 no se presentó avance, conforme a lo programado.</t>
  </si>
  <si>
    <t>En marzo de 2023, se realizaron reuniones de seguimiento por cada alianza: Sumapaz, Usme, Ciudad Bolívar, Chapinero. En Suba se realizaron dos reuniones de seguimiento.</t>
  </si>
  <si>
    <t>En el mes de abril de 2023, se realiza una reunión de seguimiento a todos los compromisos acordados en las alianzas de Sumapaz y Chapinero y dos reuniones para la alianza de Suba, aportando en gestión con las siguientes actividades.
En Usme, se realiza una asesoría técnica en el manejo de lombricultivo, en las instalaciones del vivero de La Requilina, donde participa un profesional ambiental y la persona encargada del vivero. También, se programa un evento de capacitación en la vereda Soches con un grupo de niños en el marco de la alianza.
El grupo de ruralidad de la Secretaria Distrital de Ambiente asiste a los Comité Local de Seguridad Alimentaria y Nutricional – CLSAN: en abril de 2023 en el comité realizado en Chapinero. En la localidad de Sumapaz no se asistió a la reunión programada por condiciones de seguridad, se reprogramó para mayo.</t>
  </si>
  <si>
    <t>En enero de 2023 no se presentó avance, conforme a lo programado.
En 2020,  2021 y 2022, se capacitaron 1097 personas en mejoramiento de praderas, biodigestores, preparación de abonos verdes Biol, entre otros temas.</t>
  </si>
  <si>
    <t>En Marzo de 2023 como parte de la celebración del día del agua se realizó un taller con los estudiantes del Colegio Erasmo Valencia, en la Cuenca Tunjuelo se realizó un evento de capacitación sobre preparación de hidrolato a base de suero en la vereda Quiba Bajo</t>
  </si>
  <si>
    <t>En enero 2023 se realizaron: 5 visitas de Seguimiento en Sumapaz San Juan; 6 visitas de seguimiento en rio Blanco Sumapaz; 6 visitas de Seguimiento y 4 visitas de seguimiento en Suba para un total de 21 visitas de seguimiento al cumplimiento de los acuerdos de uso del suelo con buenas prácticas ambientales.
En 2020 – 2022, se vincularon 427 nuevos predios rurales en la formalización de acuerdos para el Ordenamiento Ambiental de Finca y se realizaron 1712 visitas de seguimiento a predios vinculados.</t>
  </si>
  <si>
    <t>En enero 2023 se realizaron: 5 visitas de Seguimiento en Sumapaz San Juan; 6 visitas de seguimiento en rio Blanco Sumapaz; 6 visitas de Seguimiento y 4 visitas de seguimiento en Suba para un total de 21 visitas de seguimiento al cumplimiento de los acuerdos de uso del suelo con buenas prácticas ambientales.</t>
  </si>
  <si>
    <t>En Marzo se vincularon 9 nuevos predios al Ordenamiento Ambiental de Fincas mediante formalización de acuerdos de uso del suelo y Buenas Prácticas Ambientales y Se realizaron 38 Visitas de seguimiento</t>
  </si>
  <si>
    <t>Se vincularon 7 nuevos predios al Ordenamiento Ambiental de Fincas mediante formalización de acuerdos de uso del suelo y Buenas Prácticas Ambientales así: 2 predios en Sumapaz San Juan; 2 en rio Blanco Sumapaz; 1 predio en rio Tunjuelo, ((localidad Ciudad Bolívar); 1 predio en rio Teusacá, (localidad Chapinero) y 1 en Salitrosa – Torca Suba. Durante 2023, se ha suscrito en total 16 acuerdos.
Se realizaron 58 Visitas de seguimiento así: 10 en Sumapaz San Juan; 14 en rio Blanco Sumapaz; 11 en rio Tunjuelo; 6 en rio Teusacá y 17 en Salitrosa – Torca Suba. En 2023 se ha ejecutado en total 128 visitas de seguimiento a predios vinculados a los acuerdos de uso del suelo con buenas prácticas ambientales constatando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t>
  </si>
  <si>
    <t>En enero de 2023 se inició la entrega de insumos para la implementacion de las herramientas de manejo de paisaje HMP.
En 2022, se suscribieron acuerdos  en 761.6 ha para aplicar Pago por Servicios Ambientales de importancia Hídrica (PSAH) así: 507,70ha en diciembre y 53,9ha en mayo; en las localidades de Usme, Sumapaz y Ciudad Bolívar.  Para su suscripción se realizaron visitas, identificación de áreas, tensionantes, verificación catastral y  acciones necesarias para reducir el riesgo de transformación a través de la implementación de herramientas de manejo del paisaje –HMP, verificación de presencia de cuerpos de agua naturales en los predios o en sus inmediaciones.
Se continua con la discusión en mesas técnico jurídicas, para la definición de las acciones a implementar en las áreas que se incorporarán durante el 2023 en el Distrito Capital con vision regional (Convenio Gobernacion).
Se firmó convenio con la Gobernación para la implementación de PSA en áreas ambientalmente estratégicas para el suministro de agua de Bogotá en zonas de influencia del páramo de Chingaza, páramo de Sumapaz  y embalse de Tominé.</t>
  </si>
  <si>
    <t>En enero de 2023 se inició la entrega de insumos para la implementacion de las herramientas de manejo de paisaje HMP.</t>
  </si>
  <si>
    <t>En marzo se realizó visita de seguimiento al predio Montebello, Localidad de Usme; encontrando que las áreas de conservación incluidas en el Acuerdo voluntario 01 de 2021, están en perfecto estado con lo que se da cumplimiento a lo pactado en el acuerdo.</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</si>
  <si>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</si>
  <si>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</si>
  <si>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</si>
  <si>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</si>
  <si>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</si>
  <si>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</si>
  <si>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</si>
  <si>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</si>
  <si>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</si>
  <si>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</si>
  <si>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 xml:space="preserve"> Lograr en las localidades del Distrito Capital acciones con enfoque ambiental en las localidades rurales de Bogotá.</t>
  </si>
  <si>
    <t>Inversión - Adquisición de Bienes y Servicios: Realizar 5 alianzas interinstitucionales para la intervención en el territorio rural</t>
  </si>
  <si>
    <t>Corresponde a las prestaciones de servicio contratadas hasta el 31 de octubre de 2020, mesas técnicas de trabajo en torno a ordenamiento ambiental territorial rural y nuevo enfoque de ruralidad; a partir de la misionalidad de cada entidad.</t>
  </si>
  <si>
    <t xml:space="preserve"> Inversión - Adquisición de Bienes y Servicios: Capacitar 1000 personas en el fotalecimiento de conocimiento ambiental</t>
  </si>
  <si>
    <t>Operador logístico comprometido en Julio</t>
  </si>
  <si>
    <t xml:space="preserve">
PRODUCTO: Documentos de lineamientos técnicos con acuerdos de uso, ocupación y tenencia en las áreas protegidas </t>
  </si>
  <si>
    <t xml:space="preserve"> Inversión - Adquisición de Bienes y Servicios: Formalizar 500 Acuerdos de uso del suelo con buenas prácticas ambientales con los habitantes del territorio rural</t>
  </si>
  <si>
    <t>se vincularon treinta y seis (36) nuevos predios para la implementación de buenas prácticas ambientales en las Cuencas de Sumapaz Tunjuelo y Teusacá.</t>
  </si>
  <si>
    <t>Inversión - Adquisición de Bienes y Servicios: Diseñar 1 programa de incentivos a la conservación ambiental.</t>
  </si>
  <si>
    <t>Prestaciones de servicio suscritas o comprometidos hasta octubre</t>
  </si>
  <si>
    <t>III ACTIVIDADES SUIFT (PRESUPUESTO) VIGENCIA 2021</t>
  </si>
  <si>
    <t>PRESUPUESTO VIGENCIA SUIFP 2021</t>
  </si>
  <si>
    <t>PRESUPUESTO
OBLIGADO (GIRADO) 2021</t>
  </si>
  <si>
    <t>PRODUCTO: Documentos de lineamientos técnicos con acuerdos de uso, ocupación y tenencia en las áreas protegidas</t>
  </si>
  <si>
    <t>nversión - Adquisición de Bienes y Servicios: Formalizar 500 Acuerdos de uso del suelo con buenas prácticas ambientales con los habitantes del territorio rural</t>
  </si>
  <si>
    <t>no hubo avance</t>
  </si>
  <si>
    <t>Inversión - Adquisición de Bienes y Servicios: Aplicar en 1000 Hectáreas los acuerdos y registros del pago por servicios ambientales</t>
  </si>
  <si>
    <t>III ACTIVIDADES SUIFT (PRESUPUESTO) VIGENCIA 2022</t>
  </si>
  <si>
    <t>PRESUPUESTO VIGENCIA SUIFP 2022</t>
  </si>
  <si>
    <t>PRESUPUESTO
OBLIGADO (GIRADO) 2022</t>
  </si>
  <si>
    <t>III ACTIVIDADES SUIFT (PRESUPUESTO) VIGENCIA 2023</t>
  </si>
  <si>
    <t>PRESUPUESTO VIGENCIA SUIFP 2023</t>
  </si>
  <si>
    <t>PRESUPUESTO
OBLIGADO (GIRADO) 2023</t>
  </si>
  <si>
    <t>Inversión - Adquisición de Bienes y Servicios:Realizar seguimiento al 100% de los compromisos establecidos en las Alianzas Interinstitucionales suscritas para la intervención en el Territorio Rural</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</si>
  <si>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</si>
  <si>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</si>
  <si>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</si>
  <si>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</si>
  <si>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</si>
  <si>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</si>
  <si>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</si>
  <si>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</si>
  <si>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0900G042Alianzas Estratégicas Establecidas Para El Posicionamiento Institucional-</t>
  </si>
  <si>
    <t>Número- Número: Cantidad</t>
  </si>
  <si>
    <t>se realizaron mesas técnicas de trabajo en torno a ordenamiento ambiental de fincas.</t>
  </si>
  <si>
    <t>Para la vigencia 2020 se realizaron gestiones para la realización de alianzas</t>
  </si>
  <si>
    <t>1000G720Personas que asisten talleres y capacitaciones sobre oferta institucional. -</t>
  </si>
  <si>
    <t>Se ejecutaron capacitaciones en temas de ordenamiento ambiental de fincas y buenas prácticas ambientales</t>
  </si>
  <si>
    <t>Durante la vigencia 2020 se capacitaron 66 personas</t>
  </si>
  <si>
    <t>IV GESTIÓN  (FÍSICO) VIGENCIA 2021</t>
  </si>
  <si>
    <t>META VIGENCIA 2021</t>
  </si>
  <si>
    <t>AVANCE META VIGENCIA 2021</t>
  </si>
  <si>
    <t>En mayo se participó en reuniones semanales de Coordinación interinstitucional para proyectar y articular las actividades y metas a cumplir en marco de la Política Pública Distrital de Ruralidad.
Se realizó reunión con la Unidad Local de Desarrollo Rural (ULDER) de Usme y se asistió a reunión con la Junta de Acción Local de Chapinero para la conformación de la ULDER. 
Se participó en el taller de evaluación y logros alcanzados en el desarrollo de la  Política Pública Distrital de Ruralidad.</t>
  </si>
  <si>
    <t>0900G108Diagnósticos Desarrollados-</t>
  </si>
  <si>
    <t>0900G172Programas de manejo ambiental formulados-</t>
  </si>
  <si>
    <t>0900G188Areas sembradas con cobertura vegetal-</t>
  </si>
  <si>
    <t>Hectáreas- Hectarea: Superficie</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</si>
  <si>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</si>
  <si>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</si>
  <si>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</si>
  <si>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</si>
  <si>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</si>
  <si>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</si>
  <si>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</si>
  <si>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</si>
  <si>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</si>
  <si>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</si>
  <si>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</si>
  <si>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</si>
  <si>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t>
  </si>
  <si>
    <t xml:space="preserve">En junio de 2023 se capacitaron 17 nuevas personas en Agroecología, Lombricultivo, establecimiento de semilleros biopreparados, preparación de Caldo Súper 4.  Se realizaron 5 capacitaciones para el fortalecimiento del proceso con la comunidad. En total 2023 se han capacitado 43 nuevas personas en fortalecimiento del conocimiento ambiental.
De 2020 a 2022, se capacitaron 1.097 personas en elaboración de biopreparados, montaje e instalación de invernadero, disposición adecuada de residuos sólidos, buenas practicas agroambientales y fortalecimiento organizativo, entre otros temas. </t>
  </si>
  <si>
    <t xml:space="preserve">El 27 de junio de 2023, se suscribieron ocho acuerdos de pago por servicios ambientales con 207 ha. Con la suscripción de estos acuerdos se superó la meta proyecto de inversión del cuatrenio, de 1000 ha, en 188,4ha adicionales.
Se realizaron visitas de monitoreo y seguimiento a los predios vinculados en 2021 y 2022 con desembolso de incentivo programado en junio. Se diligenciaron los formatos de “verificación y seguimiento de actividades” y el respectivo “informe de seguimiento al plan predial ambiental”. 
Para la implementación de estrategias de conservación ambiental y control de tensionantes, se realizó la entrega de insumos como soporte de implementación de herramientas de manejo de paisaje - HMP a predios con acuerdos suscritos en 2022 y se registra en cada Plan Predial Ambiental.
El PSAH ha sido implementado en los municipios de Guasca, Fómeque, Sesquilé, La Calera y Guatavita. Con actividades de presentación y socialización del programa, focalización de microcuencas, creación de bases de datos de contactos en todos los municipios. Socializaciones con las asociaciones y comunidades. Se solicitó la documentación pertinente para garantizar la viabilidad jurídica de las asociaciones y se han realizado caracterizaciones prediales.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t>
  </si>
  <si>
    <t xml:space="preserve">En el mes de junio de 2023, se realizaron reuniones en las localidades de Sumapaz, Usme y Suba para revisar avances y coordinar acciones a realizar según lo acordado.
En Sumapaz, se realizó entrega de semillas para propagar en el invernadero y luego dotar a la Comunidad. Se realizó siembra y georreferenciación de árboles en con el fin de aportar al conector establecido por la Ulata y proteger un nacedero. En Ciudad Bolívar se apoyó las reuniones de los Paisajes Sostenibles. En Usme: Se capacitó al equipo ULATA, se realizó la entrega de material arbóreo. En Suba se prepararon actividades y material para la celebración del día del campesino en la vereda chorrillos sector 3, con carteles que muestran los resultados del trabajo de la cuenca en campo y juegos para desincentivar el uso de agroquímicos, para actividad del 09 de septiembre. El equipo rural participó el 24 de junio en la celebración del carnaval del río Bogotá, en desarrollo de la alianza con Suba, acompañando el recorrido y con una carroza con información de las actividades que se desarrollan en la ruralidad de Suba para el Ordenamiento Ambiental de Fincas – OAF. En Chapinero se participó en el día del campesino, se apoyaron actividades de la ULDER y se Plantaron árboles </t>
  </si>
  <si>
    <t>En junio se vincularon 4 nuevos predios al Ordenamiento Ambiental de Fincas mediante formalización de acuerdos de uso del suelo y Buenas Prácticas Ambientales así: 1 en Sumapaz San Juan; 1 en rio Blanco Sumapaz; 2 en rio Tunjuelo (localidad Ciudad Bolívar). Durante 2023, se han suscrito en total 31 acuerdos.
Se realizaron 115 Visitas de seguimiento así: 23 en Sumapaz San Juan; 23 en rio Blanco Sumapaz; 26 en rio Tunjuelo; 15 rio Teusacá y 28 en Salitrosa – Torca Suba.   En 2023 se han realizado un total de 329 visitas de seguimiento a predios vinculados a los acuerdos de uso del suelo con buenas prácticas ambientales. Lo anterior con el fin de verificar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t>
  </si>
  <si>
    <t>En el mes de mayo de 2023, se realizaron reuniones de seguimiento a las alianzas de Sumapaz, Usme, Ciudad Bolívar, Chapinero y Suba. En cuanto a la alianza Sumapaz se realizaron dos jornadas de siembra de árboles y se realizó trabajo conjunto construcción de las camas en el invernadero de la alcaldía; En Usme en el marco de la alianza se realizó el taller de Agroecología y Agricultura Orgánica, en la vereda Soches, con respecto a la alianza de Chapinero se realizaron dos jornadas de plantación de árboles. En cuanto a la alianza de Suba se realizó un taller para desincentivar el uso de agroquímicos y un recorrido por Predios de 5 productores, con el fin de llevar a cabo jornada de reconocimiento seguimiento de acciones realizadas.</t>
  </si>
  <si>
    <t xml:space="preserve">Durante el mes de mayo, se capacitaron 19 nuevas personas en Agroecología, Lombricultivo, establecimiento de semilleros biopreparados, preparación de Caldo Súper 4.  Se realizaron 5 capacitaciones para el fortalecimiento del proceso con la comunidad.Por lo anterior, durante el  2023, se han capacitado 26 nuevas personas en fortalecimiento del conocimiento ambiental
De 2020 a 2022, se capacitaron 1.097 personas en elaboración de biopreparados, montaje e instalación de invernadero, disposición adecuada de residuos sólidos, buenas practicas agroambientales y fortalecimiento organizativo, entre otros temas. </t>
  </si>
  <si>
    <t>Durante el mes de mayo, se vincularon 11 nuevos predios al Ordenamiento Ambiental de Fincas mediante formalización de acuerdos de uso del suelo y Buenas Prácticas Ambientales, para un total de 27 acuerdos en 2023. Se realizaron 86 Visitas de seguimiento a predios vinculados a los acuerdos de uso del suelo con buenas prácticas ambientales. Lo anterior con el fin de verificar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t>
  </si>
  <si>
    <t xml:space="preserve">El 24 de mayo, se realizó la jornada de suscripción de acuerdos durante la cual se vincularon 219,8 ha en 11 acuerdos (8 en la localidad de Sumapaz, 2 en Usme y 1 en Chapinero). Además, en la primera quincena de junio se prevé firmar un acuerdo adicional, que aportará 18,6ha adicionales, para un total de 238,4 ha, queoo pendente por enfermedad de firmante del acuerdo.
También se llevaron a cabo siete visitas de monitoreo y seguimiento a los predios vinculados cuyos propietarios deben recibir su incentivo entre mayo y junio, conforme a la fecha de suscripción del acuerdo de conservación, Predios La Esmeralda La Esperanza Las Vegas; Los Colorados Santa Rosa; Las Sopas 19; La Casacada, Las Auras El Tesoro; Los Laures; EL Taller San Benito. Durante cada visita se realizó la captura de información con AvenzaMaps y con Drone y se diligenciaron los formatos de verificación y seguimiento de actividades. Adicionalmente, se avanzó con la elaboración del correspondiente informe de seguimiento al plan predial ambiental.
Se realizó en los municipios de Guatavita, la Calera, Fomeque, Guasca y Sesquilé con caracterizaciones prediales a beneficiarios interesados en participar en el programa Incentivos a la Conservación PSAH. Y en Guasca, Guatavita y fómeque se realizaron socializaciones con comunidades y asociaciones que se encuentran dentro de las microcuencas.
Adicionalmente en estos municipios se fue realizando visitas a predios potenciales con alto nivel de vegetación y que se encuentran dentro del área de importancia estratégica con la finalidad de presentarles el programa y conocer si se encontraban interesados en participar.
A 2022 se suscribieron acuerdos de conservación con 761.6ha con Pago por Servicios Ambientales de importancia Hídrica PSAH en las localidades de Usme, Sumapaz y Ciudad Bolívar"
Durante abril de 2023 se realizó el análisis de las herramientas de manejo de paisaje HMP necesarias para cuatro predios de la localidad de Sumapaz visitados en marzo; definiendo la necesidad de implementar 500m de cercado eléctrico en zona de protección del recurso hídrico (humedal) y en el área límite entre la zona de preservación y la zona productiva, con el fin de impedir el ingreso de semovientes al área potencial de vinculación.
Se implementaron 240m de cercado tradicional en área límite entre la zona en preservación y la zona productiva, con el fin de impedir el ingreso de semovientes al área potencial de vinculación.
Se ha realizado diagnóstico de potencialidad de las veredas verificando potencial de cobertura vegetal, de predios y receptividad de la comunidad ante el programa. Simultáneamente, los profesionales de campo están realizando la gestión para poder determinar la situación jurídica de los predios.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t>
  </si>
  <si>
    <t>Aplicar en 1.188,4 Hectáreas los acuerdos y registros del pago por servicios
ambientales.</t>
  </si>
  <si>
    <t xml:space="preserve">En el mes de julio de 2023, se capacitaron 46 nuevas personas en Agroecología, Lombricultivo, establecimiento de semilleros biopreparados, preparación de Caldo Súper 4.  Se realizaron 5 capacitaciones para el fortalecimiento del proceso con la comunidad. En total 2023 se han capacitado 89 nuevas personas en fortalecimiento del conocimiento ambiental.
De 2020 a 2022, se capacitaron 1.097 personas en elaboración de biopreparados, montaje e instalación de invernadero, disposición adecuada de residuos sólidos, buenas practicas agroambientales y fortalecimiento organizativo, entre otros temas. </t>
  </si>
  <si>
    <t xml:space="preserve">En el mes de julio de 2023, en las localidades de Ciudad Bolívar y Suba se realizaron reuniones de revisión de avance y planeación de las acciones acordadas en las alianzas. En Ciudad Bolívar y Usme, se capacitó al equipo de la ULATA y de la Alcaldía en Sistemas de Información Geográfica. se realizó un recorrido en el paisaje sostenible Agroparque Requilina Uval, atendiendo la solicitud de los presidentes de la JAC. En Suba, se llevó a cabo una reunión virtual entre el equipo de la SDA, el referente de ruralidad de la alcaldía local, los integrantes del convenio 538 (Universidad Nacional), representantes de la Subred norte del IDPYBA y de ciclo reciclo (CAR), para articular acciones interinstitucionales con entidades que intervienen en el territorio rural de la localidad. </t>
  </si>
  <si>
    <t>En el mes de julio de 2023 se vincularon 8 nuevos predios al Ordenamiento Ambiental de Fincas mediante formalización de acuerdos de uso del suelo y Buenas Prácticas Ambientales así: 2 predios en rio Blanco Sumapaz; 4 predios rio Tunjuelo, (2 predios Usme y 2 predios Ciudad Bolívar)  y 2 predios en Salitrosa – Torca Suba. Durante 2023, se ha suscrito en total 39 acuerdos en lo corrido del 2023.
En el mes de julio de 2023, se realizaron 99 Visitas de seguimiento así: 27 en Sumapaz San Juan; 13 en rio Blanco Sumapaz; 15 en rio Tunjuelo; 15 en rio Teusacá y 29 en Salitrosa – Torca Suba. En 2023 se han realizado 428 visitas de seguimiento a predios vinculados a los acuerdos de uso del suelo con buenas prácticas ambientales. Lo anterior con el fin de verificar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t>
  </si>
  <si>
    <t>Aplicar en 1188,4 Hectáreas los acuerdos y registros del pago por servicios ambientales.</t>
  </si>
  <si>
    <t xml:space="preserve">En julio no se formalizaron acuerdos teniendo en cuenta que en mayo se cumplió la magnitud de la meta con la firma de acuerdos de conservación en 426,8 hectáreas y a su vez, realizando el cumplimiento de la magnitud trazada en el cuatrienio de 1188,4 Has.
Se hicieron 22 visitas de asistencia técnica y de seguimiento a la implementación de HMP en los predios que recibieron insumos para la instalación de cercados y el enriquecimiento de cercas vivas existentes. Con los predios que finalizaron la instalación, se suscribió acta de cierre. En los restantes, se realizará una nueva visita para verificar la finalización exitosa de la actividad.
Se realizaron socializaciones en Guatavita, también en La Calera en donde la recepción de la comunidad al PSAH sigue siendo negativa, por ello se acordó realizar visitas predio a predio con el apoyo de la alcaldía y las asociaciones de las microcuencas. En Fómeque, se realizó empalme con la comunidad de la Microcuenca Río Caquinal que tiene un PSAH con la Gobernación de Cundinamarca y están interesados continuar.
Se realizaron veinte vistas de caracterización predial distribuidas así: Sesquilé (6), Guasca (2), Guatavita (2), La Calera (3) y Fómeque (7) y se avanzó en los informes de caracterización predial y documentación. Biocuenca avanzó en la revisión jurídica para los predios postulados de Sesquilé, Guasca y Guatavita. Se realizó diagnóstico rural participativo con 16 personas de la comunidad de Guatavita y se avanzó el Plan de Adecuación Ambiental Colectivo -PAAC- para este municipio. Los equipos de supervisión de la SDA y Gobernación avanzaron en la revisión del PAAC y la documentación jurídica del acuerdo de Sesquilé. Construcción del programa Distrital de Pago por Servicios Ambientales y lineamientos de política de PSA: se realizó taller para elaboración del árbol de problemas, se cuenta con documento preliminar de diagnóstico las los 2 instrumentos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t>
  </si>
  <si>
    <t>Número - Número: Cantidad</t>
  </si>
  <si>
    <r>
      <t xml:space="preserve"> Número - </t>
    </r>
    <r>
      <rPr>
        <b/>
        <sz val="11"/>
        <rFont val="Arial"/>
        <family val="2"/>
      </rPr>
      <t>Número: Cantidad</t>
    </r>
  </si>
  <si>
    <r>
      <t>Hectáreas -</t>
    </r>
    <r>
      <rPr>
        <b/>
        <sz val="11"/>
        <rFont val="Arial"/>
        <family val="2"/>
      </rPr>
      <t xml:space="preserve"> Hectarea: Superficie</t>
    </r>
  </si>
  <si>
    <t>Contribuir en la regulación y calidad hídrica en los sistemas de abastecimiento de los acueductos veredales y conservación de la biodiversidad; participación activa de las comunidades rurales en torno a la protección del recurso hídrico y áreas de importancia estratégicas del Sistema de Áreas Protegidas del Distrito.
Conservación de la Biodiversidad en las áreas del Sistema de Áreas Protegidas del Distrito.
Captura y reducción de GEI en las ecosistemas y áreas estratégicas del Distrito.</t>
  </si>
  <si>
    <t>Esta meta actualmente se encuentra cumplida, ya que se completó el diseño del programa de incentivos a la conservación ambiental, dónde además, se realizó en el 2022, el programa con experiencias y trabajos en localidades con zonas rurales productivas y áreas de importancia estratégica para el abastecimiento hídrico de Bogotá, con alcaldes, juntas de acción comunal, asociaciones de acueductos veredales y organizaciones sociales, así como la concertación del programa con los habitantes rurales del D.C.</t>
  </si>
  <si>
    <t>Para el 2023, se han realizado el seguimiento a los compromisos de las alianzas:
*Sumapaz - San Juan: en las veredas Toldo y San Antonio dos lunes del mes se realiza en predios con OAF el respectivo diagnóstico, análisis, cartografía y se ha derivado los compromisos de elaborar un biodigestor y un súper 4; por otro lado, en un predio pionero, se apoya la instalación y puesta en marcha de una estructura atrapanieblas, para aprovechar el agua recolectada en la finca.
Río Blanco:  en conjunto con la ULATA, se organiza una parcela demostrativa.  Con la Secretaria de Desarrollo Económico se apoya la implementación de huertas caseras y se suministra abono orgánico a huertas existentes.
*Ciudad Bolívar: se participó en taller de la socialización de resultados con la FAO, capacitando para la elaboración de biopreparados a la comunidad.
*Usme: se elaboró el lombricultivo en el vivero de la ULATA y se presentó a las funcionarias, metodología de mantenimiento y funcionamiento. 
*Chapinero: Durante dos días, se realizaron visitas conjuntas con zootecnistas de la ULATA para actividades de seguimiento a una colmena (abejas), entregada en otra vigencia por la SDA con baja producción, para mejorar el manejo, la SDA les sugiere cambio de lugar e instalar una cubierta.
*Suba: Se elaboró un documento con análisis de necesidades y sugenercia de reparto según las especificaciones del predio de cada beneficiario que recibiría un kit agropecuarios que se entregó en marco del convenio 538 ALSuba U Nal. Se apoyó invitando a la comunidad y con una charla sobre los avances en OAF y lo acordado dentro de la Alianza, en un conversatorio en la Universidad Nacional con diferentes instituciones que trabajan en el territorio, con el alcalde, un referente ambiental y economista de esta alcaldía.</t>
  </si>
  <si>
    <t>Durante el 2023, con la formalización y  firma de acuerdos de conservación, se aplicaron en 426,8 hectáreas los acuerdos y registros del pago por servicios ambientales.</t>
  </si>
  <si>
    <t xml:space="preserve">Durante la vigencia, se han capacitado 109 nuevas personas en fortalecimiento del conocimiento ambiental, dónde en el mes de agosto,se capacitaron 20 nuevas personas en 6 sesiones de capacitación así: 7 personas Sumapaz (San Juan); 6 personas Tunjuelo (Localidad de Ciudad Bolívar) y 7 personas Suba en Temas de Agroecología, Lombricultivo, establecimiento de semilleros biopreparados, preparación de Caldo Súper 4. </t>
  </si>
  <si>
    <t>En el mes de agosto de 2023, Se vincularon 7 nuevos predios al Ordenamiento Ambiental de Fincas mediante formalización de acuerdos de uso del suelo y Buenas Prácticas Ambientales así: 
1 en Sumapaz San Juan; 1 en Sumapaz rio Blanco; 2 en rio Tunjuelo (Usme); 2 predios en rio Teusacá (1 en Chapinero y 1 en Usme); 1 predio en Salitrosa – Torca Suba, por lo que durante 2023, se han realizado un total de 46 acuerdos.</t>
  </si>
  <si>
    <t>N.A</t>
  </si>
  <si>
    <t xml:space="preserve">Esta meta actualmente ya se encuentra cumplida, ya que durante el 2023, con la firma de acuerdos de conservación en 426,8 hectáreas, se dio cumplimiento a la magnitud trazada en el cuatrienio (1188,4 Has), tal como se muestra a continuación:
*2023: Durante el mes de septiembre se realizó el seguimiento al cumplimiento da las acciones pactadas en los acuerdos de conservación y la verificación a la implementación de las herramientas de manejo del paisaje - HMP. Para cada visita de seguimiento realizada se generó el correspondiente informe.
En septiembre no se formalizaron acuerdos teniendo en cuenta que en mayo se cumplió la magnitud de la meta con la firma de acuerdos de conservación en 426,8 hectáreas y a su vez, realizando el cumplimiento de la magnitud trazada en el cuatrienio de 1188,4 Has.
A cerca de la consolidación del documento del Programa Distrital de PSA y la construcción de los lineamientos para una Política Distrital con enfoque regional de PSA se consolidó una versión para cada uno de los documentos, la revisión del árbol de problemas para los lineamientos de política y la construcción de la metodología de participación para ambos documentos.
Con respecto a la implementación de PSH en las áreas de importancia para el recurso hídrico en los municipios de Guasca, Fómeque, Sesquilé, La Calera y Guatavita, se realizó presentación y divulgación predio a predio, con (16) eventos dirigidos a comunidades de las microcuencas, con una asistencia total de 20 personas. Se realizaron 16 caracterizaciones prediales y se recopiló documentación jurídica. Se generaron informes de caracterización. En la Calera , en la microcuenca Pozo Hondo de la Nutria, se realizó un taller de Diagnóstico Rural Participativo (DRP) con 6 participantes y en el municipio de Fómeque en la microcuenca Rio Caquinal también se desarrolló el taller DRP con 16 participantes. Hubo avances en los planes de adecuación ambiental en las microcuencas: Quebrada El Potrero en Sesquilé (90%), Quebrada Lagunetas en Guatavita (65% ), Microcuenca Rio Chipatá en Guasca (60%)  y Microcuenca Pozo Hondo de la Nutria en La Calera, Cundinamarca (60%).
*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t>
  </si>
  <si>
    <t xml:space="preserve">A corte septiembre de 2023, En el mes de septiembre en el marco de las alianzas suscritas con las Alcaldías Locales, se realizaron reuniones en las localidades de Chapinero, Suba, Usme, Ciudad Bolívar y Sumapaz y para revisar avances y coordinar acciones a realizar según lo acordado.
De igual manera se realizó la gestión en el marco de las alianzas suscritas con las Alcaldías Locales, para que la Corporación Autónoma Regional de Cundinamarca (CAR) dictara una capacitación de negocios verdes 
Sumapaz - San Juan: Con el equipo de la alcaldía de Sumapaz se adelantó seguimiento a tres predios vinculados al OAF se apoyó el invernadero. Se realizaron acciones conjuntas de seguimiento a dos predios que se encuentran vinculados al Ordenamiento Ambiental de Fincas (OAF). Se realizó una jornada de cazadores de semillas en la vereda San Antonio. Se realizaron cuatro capacitaciones con el fin de desincentivo y correcto uso de agroquímicos; explicación elaboración de biopreparados / Elaboración caldo súper 4.
Río Blanco:  junto con la alcaldía de Sumapaz se realizó plantación de material vegetal la para cerca viva del predio Santo Domingo, ubicado en la vereda Tabaco. Así mismo, se realizó una jornada de cazadores de semillas con la participación de la población infantil de la zona conocida como Alto del Burro, ubicado en vereda Tabaco. Se realizaron dos capacitaciones en manejo adecuado y Correcto uso de los agroquímicos. 
Ciudad Bolívar: se participó en la capacitación práctica de biopreparados-caldo Súper 4, en esta se explicó la importancia de realizar los fertilizantes y plaguicidas para los cultivos propios de cada una de las fincas, esta actividad se desarrolló en la vereda Mochuelo Alto, en el predio El Santuario
Chapinero: se han realizado cruces de las bases de datos con el propósito de aportar al equipo profesional de la ALCH, un panorama del estado actual de los predios que se encuentran vinculados al Ordenamiento Ambiental de Fincas (OAF) por parte de la Secretaría. Se realizaron visitas de reconocimiento a los predios en los cuales se pretende realizar acciones conjuntas, se priorizaron 15 predios. Las acciones conjuntas que se han realizado son: Fortalecimiento a la estructura de invernaderos. Adecuación de colmenas de apicultura y vacunación de perros en una de las fincas vinculadas al OAF. 
Suba: Se participó en la organización y en la celebración del día del campesino en la ruralidad de Suba. La Secretaría Distrital de Ambiente colaboró con el grupo Auambari, el túnel ambiental y el stand del grupo de ruralidad que contaba con modelos a escala de proyectos como lombricultivo, caldo Super4 y la clasificación toxicológica para desincentivar y mejorar el manejo y uso de agroquímicos.
</t>
  </si>
  <si>
    <t>Durante el cuatrienio, se han capacitado 1.207 personas así:
*2023: En el mes de septiembre de 2023, , se capacitó 1 nueva persona en Sumapaz (Río Blanco), lo que permitió cumplimiento a la meta de capacitaciones del año 2023 correspondiente a 110 personas y del cuatrienio (1.207 personas); Se realizaron 5 capacitaciones para el fortalecimiento del proceso con la comunidad a las que asistieron 66 personas, en desincentivo, manejo adecuado y correcto uso de los agroquímicos explicación elaboración de biopreparados / Elaboración caldo súper 4.
* 2022 se capacitaron 550 personas en elaboración de biopreparados, montaje e instalación de invernadero escolar, disposición adecuada de residuos sólidos, buenas practicas agroambientales y fortalecimiento organizativo.
* 2020 y 2021, se capacitaron 547 personas en mejoramiento de praderas, biodigestores, preparación de abonos verdes Biol, entre otros temas.</t>
  </si>
  <si>
    <t>Durante el cuatrienio, se han realizado 478 acuerdos así:
*2023:En el mes de septiembre de 2023, Se vincularon 5 nuevos predios al Ordenamiento Ambiental de Fincas mediante formalización de acuerdos de uso del suelo y Buenas Prácticas Ambientales regionalizados 1 en Sumapaz San Juan; 2 en Sumapaz rio Blanco; 2 en rio Tunjuelo (Usme y Ciudad Bolívar) para un total de 51 acuerdos durante 2023.
Así mismo, en septiembre se realizaron 104 Visitas de seguimiento: 15 en Sumapaz San Juan; 14 en rio Blanco Sumapaz; 10 en rio Tunjuelo; 15 en rio Teusacá y 50 en Salitrosa – Torca Suba.  Para un total de 649 visitas de seguimiento en 2023 a predios vinculados a los acuerdos de uso del suelo con buenas prácticas ambientales.
Ya para las vigencias  2020 – 2022, se vincularon 427 nuevos predios rurales en la formalización de acuerdos para el Ordenamiento Ambiental de Finca y se realizaron 1712 visitas de seguimiento a predios vinculados.</t>
  </si>
  <si>
    <t>Durante el cuatrienio, se han capacitado 1.207 personas así:
*2023: En el mes de septiembre de 2023, se capacitó 1 nueva persona en Sumapaz (Río Blanco), lo que permitió cumplimiento a la meta de capacitaciones del año 2023 correspondiente a 110 personas y del cuatrienio (1.207 personas); Se realizaron 5 capacitaciones para el fortalecimiento del proceso con la comunidad a las que asistieron 66 personas, en desincentivo, manejo adecuado y correcto uso de los agroquímicos explicación elaboración de biopreparados / Elaboración caldo súper 4.
* 2022 se capacitaron 550 personas en elaboración de biopreparados, montaje e instalación de invernadero escolar, disposición adecuada de residuos sólidos, buenas practicas agroambientales y fortalecimiento organizativo.
* 2020 y 2021, se capacitaron 547 personas en mejoramiento de praderas, biodigestores, preparación de abonos verdes Biol, entre otros temas.</t>
  </si>
  <si>
    <t>Realizar seguimiento al 100% de los acuerdos de pago por servicios ambientales PSA</t>
  </si>
  <si>
    <t>En 2023, se han realizado reuniones en las localidades de Chapinero, Suba, Usme, Ciudad Bolívar y Sumapaz para revisar avances y coordinar acciones a realizar según lo acordado en las alianzas suscritas.
En las localidades con ordenamiento ambiental de fincas, se ha realizado seguimiento a predios vinculados y apoyo técnico, de igual forma, capacitaciones mejorando el conocimiento ambiental en los habitantes del territorio rural.
En las localidades de Ciudad Bolívar, Usme y suba se está elaborando una publicación de acciones conjuntas con las Alcaldías.
Sumapaz - San Juan: Se ha realizado apoyo técnico para invernadero, también para la construcción de los semilleros de las especies colectadas cazadores de semillas. Se realizó capacitación en la vereda la Unión a los adultos que están terminando el bachillerato sobre el Manejo de almacenamiento de agroquímicos y se inició la elaboración del caldo súper 4.
Río Blanco:  Con la alcaldía de Sumapaz, se realizó plantación material vegetal para cerca viva del predio Santo Domingo -  vereda Tabaco. Se realizó una jornada de cazadores de semillas con la población infantil de la zona Alto del Burro - vereda Tabaco. Se realizaron 2 capacitaciones en manejo adecuado para el uso de los agroquímicos. 
Ciudad Bolívar: Se participó en la en la actividad de CANICROSS desarrollada por la alcaldía local en la vereda Mochuelo Se coordinaron acciones para la campaña de recolección de envases de agroquímicos, igualmente se plantea un taller de sensibilización sobre el tema. 
Usme: se está capacitando en sistemas de información a funcionarios de la alcaldía local de Usme. 
Chapinero: Las acciones conjuntas que se han realizado son: Visitas de reconocimiento a los predios. Fortalecimiento a la estructura de invernaderos. Adecuación de colmenas de apicultura.</t>
  </si>
  <si>
    <t xml:space="preserve">En 2022 se realizó la alianza con la Alcaldía Local de Chapinero, Usme y Ciudad Bolívar. Así mismo, en el 2021, Se celebraron alianzas con las localidades de Suba y Sumapaz, cumpliendo así, con las cinco (5) alianzas porogrmadas en el cuatrienio.
Adicionalmente, se avanzó en la formulación del proyecto de Cazadores de Semilla; se apoyó la celebración del día del campesino y se apoyó la propagación de cedro y aliso en el invernadero de la Alcaldía de Sumapaz, así como el seguimiento a las acciones conjuntas acordadas en las alianzas suscritas.
</t>
  </si>
  <si>
    <t>Durante el cuatrienio, se han realizado 478 acuerdos así:
*2023: En el mes de octubre de 2023, Se vinculó 1 nuevo predio al Ordenamiento Ambiental de Fincas mediante formalización de acuerdos de uso del suelo y Buenas Prácticas Ambientales  en Sumapaz San Juan. Con ello, se formalizaron 52 acuerdos de uso del suelo y Buenas Prácticas Ambientales relacionados con el Ordenamiento Ambiental de Fincas.
Entre enero y octubre 2023, se han realizado 748 visitas de seguimiento a predios vinculados a los acuerdos de uso del suelo con buenas prácticas ambientales, así: 99 en octubre, 11 en Sumapaz San Juan; 8 en rio Blanco Sumapaz; 14 en rio Tunjuelo; 25 en rio Teusacá y 41 en Salitrosa – Torca Suba.  
Ya para las vigencias  2020 – 2022, se vincularon 427 nuevos predios rurales en la formalización de acuerdos para el Ordenamiento Ambiental de Finca y se realizaron 1712 visitas de seguimiento a predios vinculados.</t>
  </si>
  <si>
    <t>Esta meta actualmente ya se encuentra cumplida, ya que durante el 2023, con la firma de acuerdos de conservación en 426,8 hectáreas, se dio cumplimiento a la magnitud trazada en el cuatrienio.
*2023: Se realizaron 20 visitas de monitoreo y seguimiento a 31 predios vinculados al programa PSA, con el propósito de generar los informes técnicos de monitoreo para desembolsos de los incentivos en noviembre y diciembre 2023. En el programa PSAH Incentivos a la conservación para el mes de octubre en el municipio de Sesquilé en la microcuenca El Potrero, se avanzó en la elaboración de un 100% del documento del Plan de adecuación ambiental. 
En  Guasca microcuenca Rio Chipatá, se avanzó con la elaboración del documento denominado Plan de Adecuación Ambiental en un 95%, se realizó la elaboración de los 6 informes de caracterización aprobados por las supervisiones, los cuales se encuentran en revisión de la Dirección del programa. 
En el municipio de La Calera, en la microcuenca Pozo Hondo de la nutria, se avanzó con la elaboración del Plan de adecuación Ambiental en un 60% y se avanzó con  dos informes de caracterización de los predios aprobados jurídicamente por las supervisiones, los cuales están pendientes por revisión de la dirección del programa denominado Plan de adecuación ambiental colectivo en un 75% y con la elaboración de 5 informes de caracterización de los predios aprobados jurídicamente por las supervisiones los cuales se encuentran pendientes por revisión de la dirección del programa. 
En el municipio de Guatavita en la microcuenca Quebrada Lagunetas se mantiene el porcentaje del 65% en la elaboración del PAAC. 
*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t>
  </si>
  <si>
    <t>Observaciones y/o descripcion de acciones en el punto de inversión</t>
  </si>
  <si>
    <t>Durante el cuatrienio, se han capacitado 1.207 personas así:
*2023: Hasta el mes de septiembre de 2023, se capacitaron 110 personas en desincentivo, manejo adecuado y correcto uso de los agroquímicos explicación elaboración de biopreparados / Elaboración caldo súper 4 y otros temas fortaleciendo el conocimiento ambiental en la comunidad Rural de Bogotá.
* 2022 se capacitaron 550 personas en elaboración de biopreparados, montaje e instalación de invernadero escolar, disposición adecuada de residuos sólidos, buenas practicas agroambientales y fortalecimiento organizativo.
* 2020 y 2021, se capacitaron 547 personas en mejoramiento de praderas, biodigestores, preparación de abonos verdes Biol, entre otros temas.</t>
  </si>
  <si>
    <t>Durante el cuatrienio, se han realizado 479 acuerdos así:
*2023: 
En noviembre de 2023, no se vincularon predios dado que en octubre de 2023 se cumplió la meta de formalización de 52 acuerdos de uso del suelo y Buenas Prácticas Ambientales mediante el Ordenamiento Ambiental de Fincas.
En el mes de   noviembre de 2023, se realizaron 104 Visitas de seguimiento a predios con OAF así: 14 en Sumapaz San Juan; 25 en rio Blanco Sumapaz; 11 en rio Tunjuelo; 19 en rio Teusacá y 35 en Salitrosa – Torca Suba.  En 2023 se han realizado un total de 852 visitas de seguimiento a predios vinculados a los acuerdos de uso del suelo con buenas prácticas ambientales.
Ya para las vigencias  2020 – 2022, se vincularon 427 nuevos predios rurales en la formalización de acuerdos para el Ordenamiento Ambiental de Finca y se realizaron 1712 visitas de seguimiento a predios vinculados.</t>
  </si>
  <si>
    <t>Esta meta actualmente ya se encuentra cumplida, ya que durante el 2023, con la firma de acuerdos de conservación en 426,8 hectáreas, se dio cumplimiento a la magnitud trazada en el cuatrienio (1188,4 Has), tal como se muestra a continuación:
En Bogotá en noviembre de 2023; se realizaron dos visitas por predios a 3 acuerdos de conservación, donde de se verificó la finalización del 100% de la implementación de las HMP concertadas, de conformidad con los parámetros establecidos en el anexo técnico y evidenciado que las herramientas de aislamiento cumplen con el objetivo para el cual se planteó, y se suscribió acta de cierre. Con lo anterior, entre enero a 28 de noviembre de 2023 se realizaron 62 visitas de acompañamiento y de seguimiento técnico a la implementación de las Herramientas de Manejo de Paisaje - HMP a 31 predios con acuerdos de conservación firmados. 
En Bogotá D.C., se logró la meta en mayo de 2023 - última fecha de firma de acuerdos con 1.188,4ha bajo acuerdos de conservación y 48 acuerdos de conservación. 
En el marco del desarrollo del Programa Distrital de Pago por Servicios Ambientales Hídricos -PSAH, se avanzó en la consolidación del documento del Programa Distrital de PSA y en la construcción de los lineamientos para una Política Distrital de PSA con enfoque regional a través de 4 reuniones entre el equipo PNUD y SDA para revisión de los documentos propuestos.
En Bogotá región, se suscribieron cuatro (4) Acuerdos Colectivos de Pagos por Servicios Ambientales (PSA) de regulación y calidad hídrica, en los municipios de Sesquilé, Guasca, La Calera y Guatavita, en 487.3 has, zonas cercanas al páramo de Chingaza y el embalse de Tominé, áreas declaradas de importancia estratégica ya que proveen de agua al Distrito Capital.
*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t>
  </si>
  <si>
    <t>En diciembre de 2023, no se vincularon predios dado que en octubre de 2023 se cumplió la meta de formalización de 52 acuerdos de uso del suelo y Buenas Prácticas Ambientales mediante el Ordenamiento Ambiental de Fincas.</t>
  </si>
  <si>
    <t xml:space="preserve">A septiembre de 2023, se cumplió con la meta de capacitaciones del año 2023 correspondiente a 110 personas y del cuatrienio 1.207 personas. </t>
  </si>
  <si>
    <t xml:space="preserve">En Bogotá D.C., se logró la meta en mayo de 2023 - última fecha de firma de acuerdos con 1.188,4ha bajo acuerdos de conservación y 48 acuerdos de conservación. </t>
  </si>
  <si>
    <t>7, LOGROS CORTE A DICIEMBRE DE 2023</t>
  </si>
  <si>
    <t>En 2023, se han realizado reuniones en las localidades de Chapinero, Suba, Usme, Ciudad Bolívar y Sumapaz para revisar avances y coordinar acciones a realizar según lo acordado en las alianzas suscritas.
En diciembre, se realizaron reuniones de seguimiento y cierre de las alianzas en las localidades de Chapinero, Suba, Usme, Ciudad Bolívar y Sumapaz.
Sumapaz - San Juan: se realizó apoyo al vivero para siembra material de cazadores de semilla y establecimiento de cerca viva. Se elaboró el libreto para el video sobre acciones conjuntas desarrolladas en el marco de la alianza.
Ciudad Bolívar: Se realizó la campaña de recolección de envases de agroquímicos y un taller de sensibilización sobre el tema. Se elaboró un video con acciones desarrolladas en el marco de la alianza.
Usme: Se participó en la campaña de recolección de envases de agroquímicos desarrollada por la alcaldía local Usme. Se realizó plantación de material vegetal en el predio El Palomar y se elaboró publicación conjunta.
Chapinero: Se realizó una capacitación para desincentivo y manejo adecuado de agroquímicos. Se estableció una parcela de mejoramiento de praderas.
Suba: Se apoyó el Festival de la niñez rural Suba, se elaboró publicación de acciones conjuntas.</t>
  </si>
  <si>
    <t>Bogotá Región: En diciembre La Secretaría de Ambiente, la Gobernación de Cundinamarca y la fundación Biocuenca suscribieron un nuevo acuerdo colectivo de Pagos por Servicios Ambientales (PSA) de regulación y calidad hídrica, en el municipio de Fómeque con 223,9ha en 12 predios con la Asociación de Segundo Grado de Usuarios de la Cuenca Caquinal (Asocaquinal), que representa a 10 familias de este municipio. 
Con esta firma, Bogotá y Cundinamarca alcanzan cinco acuerdos colectivos firmados en un total de 707,6 ha, en los municipios de Fómeque, Sesquilé, Guasca, La Calera y Guatavita, donde se espera beneficiar a 37 familias y 49 predios. 
Se consolidaron informes y documentos, principalmente el documento del Programa Distrital de PSA y la construcción de los lineamientos para una Política Distrital de PSA con enfoque regional. Igualmente se realizó un espacio de fortalecimiento de capacidades institucionales al equipo de profesionales PSA de la Secretaría Distrital de Ambiente -SDA- y del Programa de las Naciones Unidas para el Desarrollo -PNUD-</t>
  </si>
  <si>
    <t xml:space="preserve">En el mes de diciembre, se realizó visita de seguimiento a uno de los predios con área vinculada al programa distrital de PSA; debido a que en la visita de seguimiento relizada el 20 de octubre, se encontró que las actividades pactadas no se han desarrollado  según lo definido en el anexo técnico del PPA. En esta nueva visita se verificó: 1) la instalación nuevamente de la cerca viva en los sitos solicitados y acordados en el acuedo de consevación por parte del benficiario. Sin embargo, no todas las plantas de la cerca sobrevivieron. 2) si el cercado presenta flujo de corriente eléctrica para evitar el paso del ganado a las áreas de restauración y 3)  no se evidenció ingreso de semovientes en los sectores donde se encontró este disturbio el pasado 20 de octubre. </t>
  </si>
  <si>
    <t>En 2023, se han realizado reuniones en las localidades de Chapinero, Suba, Usme, Ciudad Bolívar y Sumapaz para revisar avances y coordinar acciones a realizar según lo acordado en las alianzas suscritas.
A diciembre, en el marco de las alianzas suscritas con las Alcaldías Locales, se realizaron reuniones de seguimiento y cierre de las alianzas en las localidades de Chapinero, Suba, Usme, Ciudad Bolívar y Sumapaz.
Sumapaz - San Juan: se realizó apoyo al vivero para siembra material de cazadores de semilla y establecimiento de cerca viva. Se elaboró el libreto para el video sobre acciones conjuntas desarrolladas en el marco de la alianza.
Ciudad Bolívar: Se realizó la campaña de recolección de envases de agroquímicos y un taller de sensibilización sobre el tema. Se elaboró un video con acciones desarrolladas en el marco de la alianza.
Usme: Se participó en la campaña de recolección de envases de agroquímicos desarrollada por la alcaldía local Usme. Se realizó plantación de material vegetal en el predio El Palomar y se elaboró publicación conjunta
Chapinero: Se realizó una capacitación para desincentivo y manejo adecuado de agroquímicos. Se estableció una parcela de mejoramiento de praderas
Suba: Se apoyó en Festival de la niñez rural Suba, se elaboró publicación de acciones conjuntas.</t>
  </si>
  <si>
    <t>Acumulado cuatrienio  90% ( 10% a 2023, 10% a 2022, 60% a 2021 y 10% a 2020).
En diciembre, se realizó visita de seguimiento a uno de los predios con área vinculada al programa distrital de Pago por Servicios Ambientales - PSA. 
Durante el 2023, se completaron 1.188,4ha bajo 48 acuerdos de conservación.
Se consolidaron informes y documentos, principalmente el documento del Programa Distrital de PSA y la construcción de los lineamientos para una Política Distrital de PSA con enfoque regional. Igualmente se realizó un espacio de fortalecimiento de capacidades institucionales al equipo de profesionales PSA de la Secretaría Distrital de Ambiente -SDA- y del Programa de las Naciones Unidas para el Desarrollo -PNUD-
Bogotá Región: En diciembre La Secretaría de Ambiente, la Gobernación de Cundinamarca y la fundación Biocuenca suscribieron un nuevo acuerdo colectivo de Pagos por Servicios Ambientales (PSA) de regulación y calidad hídrica, en el municipio de Fómeque con 223,9ha en 12 predios con la Asociación de Segundo Grado de Usuarios de la Cuenca Caquinal (Asocaquinal), que representa a 10 familias de este municipio. 
Con esta firma, Bogotá y Cundinamarca alcanzan cinco acuerdos colectivos firmados en un total de 707,6 ha, en los municipios de Fómeque, Sesquilé, Guasca, La Calera y Guatavita, donde se espera beneficiar a 37 familias y 49 predios.
A 2022 se completó  diseño del programa de Pago por Servicios Ambientales (PSA) y se suscribieron acuerdos de conservación con 761.6ha con PSA de importancia Hídrica PSAH en las localidades de Usme, Sumapaz y Ciudad Bolívar; para su suscripción se realizaron visitas, identificación de áreas, tensionantes, verificación catastral y  acciones necesarias para reducir el riesgo de transformación a través de la implementación de herramientas de manejo del paisaje HMP, verificación de presencia de cuerpos de agua naturales en los predios o en sus inmediaciones. Se continua con la discusión en mesas técnico jurídicas entre los equipos SDA y PNUD, para la definición de las acciones a implementar en las áreas que se incorporarán durante 2023.
Se firmó convenio con la Gobernación para la implementación de PSA en áreas ambientalmente estratégicas para el suministro de agua de Bogotá en zonas de influencia del páramo de Chingaza, páramo de Sumapaz  y embalse de Tominé.</t>
  </si>
  <si>
    <t>En diciembre de 2023, se realizaron 65 Visitas de seguimiento así: 6 en Sumapaz San Juan; 12 en rio Blanco Sumapaz; 12 en rio Tunjuelo; 11 en rio Teusacá y 24 en Salitrosa – Torca Suba.  En 2023 de enero a diciembre se realizaron un total de 917 visitas de seguimiento a predios vinculados a los acuerdos de uso del suelo con buenas prácticas ambientales constatando que continúen aplicando las acciones del acuerdo e identificando acciones de mejora respecto de las condiciones de cada predio.</t>
  </si>
  <si>
    <t>Durante el cuatrienio, se han realizado 479 acuerdos así:
*2023: 
En diciembre de 2023, no se vincularon predios dado que en octubre de 2023 se cumplió la meta de formalización de 52 acuerdos de uso del suelo y Buenas Prácticas Ambientales mediante el Ordenamiento Ambiental de Fincas.
En el mes de diciembre de 2023, se realizaron 65 Visitas de seguimiento así: 6 en Sumapaz San Juan; 12 en rio Blanco Sumapaz; 12 en rio Tunjuelo; 11 en rio Teusacá y 24 en Salitrosa – Torca Suba.  En 2023 de enero a diciembre se realizaron un total de 917 visitas de seguimiento a predios vinculados a los acuerdos de uso del suelo con buenas prácticas ambientales constatando que continúen aplicando las acciones del acuerdo e identificando acciones de mejora respecto de las condiciones de cada predio.
Ya para las vigencias  2020 – 2022, se vincularon 427 nuevos predios rurales en la formalización de acuerdos para el Ordenamiento Ambiental de Finca y se realizaron 1712 visitas de seguimiento a predios vinculados.</t>
  </si>
  <si>
    <t>El avance acumulado cuatrienio 85,16%  ( 26% 2023; 31% a 2022, 27.16 % a 2021 y 1% a 2020):
En 2023, se realizaron reuniones de seguimiento y cierre de las alianzas en las localidades de Chapinero, Suba, Usme, Ciudad Bolívar y Sumapaz.
Sumapaz - San Juan: se realizó apoyo al vivero para siembra material de cazadores de semilla y establecimiento de cerca viva. Se elaboró el libreto para el video sobre acciones conjuntas desarrolladas en el marco de la alianza.
Ciudad Bolívar: Se realizó la campaña de recolección de envases de agroquímicos y un taller de sensibilización sobre el tema. Se elaboró un video con acciones desarrolladas en el marco de la alianza.
Usme: Se participó en la campaña de recolección de envases de agroquímicos desarrollada por la alcaldía local Usme. Se realizó plantación de material vegetal en el predio El Palomar y se elaboró publicación conjunta.
Chapinero: Se realizó una capacitación para desincentivo y manejo adecuado de agroquímicos. Se estableció una parcela de mejoramiento de praderas.
Suba: Se apoyó el Festival de la niñez rural Suba, se elaboró publicación de acciones conjuntas."
 Se capacitaron 110 personas en el 2023, completando la meta del cuatrienio de 1.207 personas capacitadas en fortalecimiento de conocimiento ambiental. 
Por otro lado, se formalizaron 52 acuerdos de uso del suelo y Buenas Prácticas Ambientales mediante el Ordenamiento Ambiental de Fincas.
Se realizaron 65 Visitas de seguimiento así: 6 en Sumapaz San Juan; 12 en rio Blanco Sumapaz; 12 en rio Tunjuelo; 11 en rio Teusacá y 24 en Salitrosa – Torca Suba, completando para 2023 un total de 917 visitas de seguimiento a predios vinculados a los acuerdos de uso del suelo con buenas prácticas ambientales constatando que continúen aplicando las acciones del acuerdo e identificando acciones de mejora respecto de las condiciones de cada predio.
En cuanto las vigencias 2020, 2021 y 2022, se celebraron alianzas ocalidades de Usme, Ciudad Bolívar, Chapinero, Suba y Sumapaz.
Se capacitaron 1097 personas en mejoramiento de praderas, biodigestores, preparación de abonos verdes Biol, entre otros temas.
Se vincularon 427 nuevos predios rurales en la formalización de acuerdos para el Ordenamiento Ambiental de Finca y se realizaron 1712 visitas de seguimiento a predios vinculados.</t>
  </si>
  <si>
    <t>Durante el 2023 se realizaron 48 acuerdos de conservación con  1.188,4ha.
Se realizó visita de seguimiento a uno de los predios con área vinculada al programa distrital de Pago por Servicios Ambientales - PSA. En esta nueva visita se verificó: 1) la instalación nuevamente de la cerca viva en los sitos solicitados y acordados en el acuerdo de conservación por parte del beneficiario. Sin embargo, no todas las plantas de la cerca sobrevivieron. 2) si el cercado presenta flujo de corriente eléctrica para evitar el paso del ganado a las áreas de restauración y 3) no se evidenció ingreso de semovientes en los sectores donde se encontró este disturbio el pasado 20 de octubre. 
Se consolidaron informes y documentos, principalmente  documento del PSA y la construcción de los lineamientos para una Política Distrital de PSA con enfoque regional. Igualmente se realizó un espacio de fortalecimiento de capacidades institucionales al equipo de profesionales PSA de la Secretaría Distrital de Ambiente -SDA- y del Programa de las Naciones Unidas para el Desarrollo -PNUD-
Bogotá Región: En diciembre la SDA,  Gobernación de Cundinamarca y la fundación Biocuenca suscribieron acuerdo colectivo de PSA de regulación y calidad hídrica, en el municipio de Fómeque con 223,9ha en 12 predios con la Asociación de Segundo Grado de Usuarios de la Cuenca Caquinal (Asocaquinal), que representa a 10 familias de este municipio. 
Con esta firma, Bogotá y Cundinamarca alcanzan 5 acuerdos colectivos firmados en un total de 707,6 ha, en los municipios de Fómeque, Sesquilé, Guasca, La Calera y Guatavita, donde se espera beneficiar a 37 familias y 49 predios.
*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t>
  </si>
  <si>
    <t>OBJETIVO GENERAL</t>
  </si>
  <si>
    <t>OBJETIVOS ESPECÍFICOS </t>
  </si>
  <si>
    <t>PRODUCTOS</t>
  </si>
  <si>
    <t>INDICADORES DE PRODUCTO</t>
  </si>
  <si>
    <t>ACTIVIDAD (MGA) </t>
  </si>
  <si>
    <t>APORTAR LA VISIÓN AMBIENTAL A LA CONSTRUCCIÓN DEL TERRITORIO RURAL DISTRITAL</t>
  </si>
  <si>
    <t>LOGRAR EN LAS LOCALIDADES DEL DISTRITO CAPITAL ACCIONES CON ENFOQUE AMBIENTAL EN LAS LOCALIDADES RURALES DE BOGOTÁ</t>
  </si>
  <si>
    <t>Documentos de lineamientos técnicos para la conservación de la biodiversidad y sus servicios eco sistémicos</t>
  </si>
  <si>
    <t>Realizar 5 alianzas interinstitucionales para la intervención en el territorio rural</t>
  </si>
  <si>
    <t xml:space="preserve">Documentos de lineamientos técnicos implementados </t>
  </si>
  <si>
    <t>Servicio de educación informal en el marco de la conservación de la biodiversidad y los Servicio ecostémicos</t>
  </si>
  <si>
    <t>Capacitar 1000 personas en el fortalecimiento de conocimiento ambiental</t>
  </si>
  <si>
    <t>Documentos de lineamientos técnicos con acuerdos de uso, ocupación y tenencia en las áreas protegidas</t>
  </si>
  <si>
    <t>Formalizar 500 Acuerdos de uso del suelo con buenas prácticas ambientales con los habitantes del territorio rural</t>
  </si>
  <si>
    <t>Documentos de planeación para la conservación de la biodiversidad y sus servicios eco sistémicos</t>
  </si>
  <si>
    <t xml:space="preserve">Número - Número: Cantidad </t>
  </si>
  <si>
    <t>Diseñar 1 programa de incentivos a la conservación ambiental.</t>
  </si>
  <si>
    <t>Servicio apoyo financiero para la implementación de esquemas de pago por Servicio ambientales</t>
  </si>
  <si>
    <t>Aplicar en 1000 Hectáreas los acuerdos y registros del pago por servicios ambientales.</t>
  </si>
  <si>
    <t>META PROYECTO INVERSIÓN</t>
  </si>
  <si>
    <t>CORTE A DICIEMBRE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</si>
</sst>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6" formatCode="&quot;$&quot;\ #,##0;[Red]\-&quot;$&quot;\ #,##0"/>
    <numFmt numFmtId="164" formatCode="&quot;$&quot;#,##0;[Red]\-&quot;$&quot;#,##0"/>
    <numFmt numFmtId="165" formatCode="&quot;$&quot;#,##0.00;[Red]\-&quot;$&quot;#,##0.00"/>
    <numFmt numFmtId="166" formatCode="_-&quot;$&quot;* #,##0_-;\-&quot;$&quot;* #,##0_-;_-&quot;$&quot;* &quot;-&quot;_-;_-@_-"/>
    <numFmt numFmtId="167" formatCode="0.0%"/>
    <numFmt numFmtId="168" formatCode="_-* #,##0_-;\-* #,##0_-;_-* &quot;-&quot;_-;_-@"/>
    <numFmt numFmtId="169" formatCode="_-* #,##0.00_-;\-* #,##0.00_-;_-* &quot;-&quot;??_-;_-@"/>
    <numFmt numFmtId="170" formatCode="_-&quot;$&quot;\ * #,##0.00_-;\-&quot;$&quot;\ * #,##0.00_-;_-&quot;$&quot;\ * &quot;-&quot;_-;_-@"/>
    <numFmt numFmtId="171" formatCode="0.0000"/>
    <numFmt numFmtId="172" formatCode="_-&quot;$&quot;\ * #,##0_-;\-&quot;$&quot;\ * #,##0_-;_-&quot;$&quot;\ * &quot;-&quot;_-;_-@"/>
    <numFmt numFmtId="173" formatCode="_-* #,##0\ _€_-;\-* #,##0\ _€_-;_-* &quot;-&quot;??\ _€_-;_-@"/>
    <numFmt numFmtId="174" formatCode="#,##0.0"/>
    <numFmt numFmtId="175" formatCode="[$$-240A]\ #,##0"/>
    <numFmt numFmtId="176" formatCode="&quot;$&quot;\ #,##0"/>
    <numFmt numFmtId="177" formatCode="[$$-240A]\ #,##0.0"/>
    <numFmt numFmtId="178" formatCode="&quot;$&quot;\ #,##0.00"/>
    <numFmt numFmtId="179" formatCode="[$$-240A]\ #,##0.00"/>
    <numFmt numFmtId="180" formatCode="_-* #,##0.00\ _€_-;\-* #,##0.00\ _€_-;_-* &quot;-&quot;??\ _€_-;_-@"/>
    <numFmt numFmtId="181" formatCode="_-* #,##0_-;\-* #,##0_-;_-* &quot;-&quot;??_-;_-@"/>
    <numFmt numFmtId="182" formatCode="#,##0.000"/>
    <numFmt numFmtId="183" formatCode="_-* #,##0.0_-;\-* #,##0.0_-;_-* &quot;-&quot;_-;_-@"/>
    <numFmt numFmtId="184" formatCode="#,##0.00_ ;\-#,##0.00\ "/>
    <numFmt numFmtId="185" formatCode="_-[$$-240A]\ * #,##0_-;\-[$$-240A]\ * #,##0_-;_-[$$-240A]\ * &quot;-&quot;??_-;_-@"/>
    <numFmt numFmtId="186" formatCode="0.0"/>
  </numFmts>
  <fonts count="57" x14ac:knownFonts="1">
    <font>
      <sz val="11"/>
      <name val="Calibri"/>
      <scheme val="minor"/>
    </font>
    <font>
      <sz val="11"/>
      <name val="Calibri"/>
      <family val="2"/>
    </font>
    <font>
      <sz val="24"/>
      <color rgb="FF000000"/>
      <name val="Calibri"/>
      <family val="2"/>
    </font>
    <font>
      <sz val="11"/>
      <name val="Calibri"/>
      <family val="2"/>
    </font>
    <font>
      <b/>
      <sz val="20"/>
      <name val="Arial"/>
      <family val="2"/>
    </font>
    <font>
      <b/>
      <sz val="20"/>
      <name val="Calibri"/>
      <family val="2"/>
    </font>
    <font>
      <b/>
      <sz val="14"/>
      <name val="Arial"/>
      <family val="2"/>
    </font>
    <font>
      <b/>
      <sz val="16"/>
      <name val="Arial"/>
      <family val="2"/>
    </font>
    <font>
      <b/>
      <sz val="12"/>
      <name val="Arial"/>
      <family val="2"/>
    </font>
    <font>
      <sz val="12"/>
      <name val="Arial"/>
      <family val="2"/>
    </font>
    <font>
      <sz val="12"/>
      <color rgb="FF000000"/>
      <name val="Arial"/>
      <family val="2"/>
    </font>
    <font>
      <sz val="12"/>
      <name val="Arial"/>
      <family val="2"/>
    </font>
    <font>
      <b/>
      <sz val="20"/>
      <name val="Calibri"/>
      <family val="2"/>
    </font>
    <font>
      <sz val="11"/>
      <color rgb="FFFF0000"/>
      <name val="Calibri"/>
      <family val="2"/>
    </font>
    <font>
      <b/>
      <sz val="11"/>
      <name val="Calibri"/>
      <family val="2"/>
    </font>
    <font>
      <sz val="11"/>
      <name val="Calibri"/>
      <family val="2"/>
    </font>
    <font>
      <sz val="10"/>
      <name val="Arial"/>
      <family val="2"/>
    </font>
    <font>
      <sz val="10"/>
      <color rgb="FF000000"/>
      <name val="Calibri"/>
      <family val="2"/>
    </font>
    <font>
      <sz val="16"/>
      <name val="Arial"/>
      <family val="2"/>
    </font>
    <font>
      <b/>
      <sz val="10"/>
      <name val="Arial"/>
      <family val="2"/>
    </font>
    <font>
      <sz val="11"/>
      <name val="Arial Narrow"/>
      <family val="2"/>
    </font>
    <font>
      <sz val="12"/>
      <name val="Arial Narrow"/>
      <family val="2"/>
    </font>
    <font>
      <sz val="12"/>
      <name val="Calibri"/>
      <family val="2"/>
    </font>
    <font>
      <sz val="10"/>
      <color rgb="FF000000"/>
      <name val="Arial"/>
      <family val="2"/>
    </font>
    <font>
      <i/>
      <sz val="12"/>
      <name val="Arial"/>
      <family val="2"/>
    </font>
    <font>
      <sz val="10"/>
      <name val="Arial"/>
      <family val="2"/>
    </font>
    <font>
      <sz val="10"/>
      <color rgb="FFFF0000"/>
      <name val="Arial"/>
      <family val="2"/>
    </font>
    <font>
      <sz val="10"/>
      <name val="Calibri"/>
      <family val="2"/>
    </font>
    <font>
      <b/>
      <sz val="8"/>
      <name val="Arial"/>
      <family val="2"/>
    </font>
    <font>
      <sz val="11"/>
      <name val="Arial"/>
      <family val="2"/>
    </font>
    <font>
      <sz val="10"/>
      <name val="Arial Narrow"/>
      <family val="2"/>
    </font>
    <font>
      <b/>
      <sz val="10"/>
      <name val="Arial Narrow"/>
      <family val="2"/>
    </font>
    <font>
      <sz val="8"/>
      <name val="Arial"/>
      <family val="2"/>
    </font>
    <font>
      <sz val="7"/>
      <name val="Arial"/>
      <family val="2"/>
    </font>
    <font>
      <b/>
      <sz val="22"/>
      <color rgb="FF000000"/>
      <name val="Calibri"/>
      <family val="2"/>
    </font>
    <font>
      <b/>
      <sz val="22"/>
      <name val="Arial"/>
      <family val="2"/>
    </font>
    <font>
      <b/>
      <sz val="14"/>
      <color rgb="FF000000"/>
      <name val="Arial"/>
      <family val="2"/>
    </font>
    <font>
      <sz val="9"/>
      <name val="Arial"/>
      <family val="2"/>
    </font>
    <font>
      <b/>
      <sz val="7"/>
      <name val="Arial"/>
      <family val="2"/>
    </font>
    <font>
      <sz val="9"/>
      <name val="Calibri"/>
      <family val="2"/>
    </font>
    <font>
      <b/>
      <sz val="9"/>
      <name val="Arial"/>
      <family val="2"/>
    </font>
    <font>
      <sz val="11"/>
      <color rgb="FF000000"/>
      <name val="Arial"/>
      <family val="2"/>
    </font>
    <font>
      <b/>
      <sz val="11"/>
      <color rgb="FF000000"/>
      <name val="Arial"/>
      <family val="2"/>
    </font>
    <font>
      <b/>
      <sz val="11"/>
      <name val="Arial"/>
      <family val="2"/>
    </font>
    <font>
      <i/>
      <sz val="11"/>
      <name val="Arial"/>
      <family val="2"/>
    </font>
    <font>
      <i/>
      <sz val="11"/>
      <color rgb="FF000000"/>
      <name val="Arial"/>
      <family val="2"/>
    </font>
    <font>
      <b/>
      <sz val="12"/>
      <color rgb="FFFF0000"/>
      <name val="Arial"/>
      <family val="2"/>
    </font>
    <font>
      <sz val="11"/>
      <name val="Calibri"/>
      <family val="2"/>
      <scheme val="minor"/>
    </font>
    <font>
      <sz val="11"/>
      <name val="Calibri"/>
      <family val="2"/>
      <scheme val="minor"/>
    </font>
    <font>
      <sz val="11"/>
      <name val="Calibri"/>
      <family val="2"/>
      <scheme val="minor"/>
    </font>
    <font>
      <sz val="11"/>
      <name val="Calibri"/>
      <family val="2"/>
      <scheme val="minor"/>
    </font>
    <font>
      <sz val="11"/>
      <name val="Calibri"/>
      <family val="2"/>
      <scheme val="minor"/>
    </font>
    <font>
      <b/>
      <sz val="6"/>
      <color rgb="FFFFFFFF"/>
      <name val="Arial"/>
      <family val="2"/>
    </font>
    <font>
      <sz val="6"/>
      <color rgb="FF000000"/>
      <name val="Arial"/>
      <family val="2"/>
    </font>
    <font>
      <b/>
      <sz val="6"/>
      <color rgb="FF000000"/>
      <name val="Arial"/>
      <family val="2"/>
    </font>
    <font>
      <b/>
      <sz val="9"/>
      <color rgb="FFFFFFFF"/>
      <name val="Arial Nova Light"/>
      <family val="2"/>
    </font>
    <font>
      <sz val="11"/>
      <name val="Calibri"/>
      <scheme val="minor"/>
    </font>
  </fonts>
  <fills count="22">
    <fill>
      <patternFill patternType="none"/>
    </fill>
    <fill>
      <patternFill patternType="gray125"/>
    </fill>
    <fill>
      <patternFill patternType="solid">
        <fgColor rgb="FFFFFFFF"/>
        <bgColor rgb="FFFFFFFF"/>
      </patternFill>
    </fill>
    <fill>
      <patternFill patternType="solid">
        <fgColor rgb="FF92D050"/>
        <bgColor rgb="FF92D050"/>
      </patternFill>
    </fill>
    <fill>
      <patternFill patternType="solid">
        <fgColor rgb="FF00B050"/>
        <bgColor rgb="FF00B050"/>
      </patternFill>
    </fill>
    <fill>
      <patternFill patternType="solid">
        <fgColor rgb="FF76923C"/>
        <bgColor rgb="FF76923C"/>
      </patternFill>
    </fill>
    <fill>
      <patternFill patternType="solid">
        <fgColor rgb="FF669900"/>
        <bgColor rgb="FF669900"/>
      </patternFill>
    </fill>
    <fill>
      <patternFill patternType="solid">
        <fgColor rgb="FFEAF1DD"/>
        <bgColor rgb="FFEAF1DD"/>
      </patternFill>
    </fill>
    <fill>
      <patternFill patternType="solid">
        <fgColor rgb="FFD6E3BC"/>
        <bgColor rgb="FFD6E3BC"/>
      </patternFill>
    </fill>
    <fill>
      <patternFill patternType="solid">
        <fgColor rgb="FFCCFFCC"/>
        <bgColor rgb="FFCCFFCC"/>
      </patternFill>
    </fill>
    <fill>
      <patternFill patternType="solid">
        <fgColor rgb="FF99CC00"/>
        <bgColor rgb="FF99CC00"/>
      </patternFill>
    </fill>
    <fill>
      <patternFill patternType="solid">
        <fgColor rgb="FF00FF00"/>
        <bgColor rgb="FF00FF00"/>
      </patternFill>
    </fill>
    <fill>
      <patternFill patternType="solid">
        <fgColor rgb="FFD8D8D8"/>
        <bgColor rgb="FFD8D8D8"/>
      </patternFill>
    </fill>
    <fill>
      <patternFill patternType="solid">
        <fgColor rgb="FF008000"/>
        <bgColor rgb="FF008000"/>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76923C"/>
      </patternFill>
    </fill>
    <fill>
      <patternFill patternType="solid">
        <fgColor theme="0" tint="-4.9989318521683403E-2"/>
        <bgColor indexed="64"/>
      </patternFill>
    </fill>
    <fill>
      <patternFill patternType="solid">
        <fgColor rgb="FF538135"/>
        <bgColor indexed="64"/>
      </patternFill>
    </fill>
    <fill>
      <patternFill patternType="solid">
        <fgColor rgb="FFFFFFFF"/>
        <bgColor indexed="64"/>
      </patternFill>
    </fill>
  </fills>
  <borders count="180">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top/>
      <bottom/>
      <diagonal/>
    </border>
    <border>
      <left/>
      <right style="medium">
        <color rgb="FF000000"/>
      </right>
      <top/>
      <bottom/>
      <diagonal/>
    </border>
    <border>
      <left/>
      <right/>
      <top style="thin">
        <color rgb="FF000000"/>
      </top>
      <bottom style="medium">
        <color rgb="FF000000"/>
      </bottom>
      <diagonal/>
    </border>
    <border>
      <left/>
      <right/>
      <top style="thin">
        <color rgb="FF000000"/>
      </top>
      <bottom style="medium">
        <color rgb="FF000000"/>
      </bottom>
      <diagonal/>
    </border>
    <border>
      <left/>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medium">
        <color rgb="FF000000"/>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medium">
        <color rgb="FF000000"/>
      </left>
      <right style="medium">
        <color rgb="FF000000"/>
      </right>
      <top/>
      <bottom/>
      <diagonal/>
    </border>
    <border>
      <left/>
      <right style="medium">
        <color rgb="FF000000"/>
      </right>
      <top/>
      <bottom/>
      <diagonal/>
    </border>
    <border>
      <left style="medium">
        <color rgb="FF000000"/>
      </left>
      <right style="thin">
        <color rgb="FF000000"/>
      </right>
      <top/>
      <bottom/>
      <diagonal/>
    </border>
    <border>
      <left style="medium">
        <color rgb="FF000000"/>
      </left>
      <right/>
      <top/>
      <bottom/>
      <diagonal/>
    </border>
    <border>
      <left style="thin">
        <color rgb="FF000000"/>
      </left>
      <right style="medium">
        <color rgb="FF000000"/>
      </right>
      <top/>
      <bottom/>
      <diagonal/>
    </border>
    <border>
      <left style="medium">
        <color rgb="FF000000"/>
      </left>
      <right style="medium">
        <color rgb="FF000000"/>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medium">
        <color rgb="FF000000"/>
      </top>
      <bottom style="thin">
        <color rgb="FF000000"/>
      </bottom>
      <diagonal/>
    </border>
    <border>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style="medium">
        <color rgb="FF000000"/>
      </top>
      <bottom/>
      <diagonal/>
    </border>
    <border>
      <left style="medium">
        <color rgb="FF000000"/>
      </left>
      <right style="thin">
        <color rgb="FF000000"/>
      </right>
      <top style="medium">
        <color rgb="FF000000"/>
      </top>
      <bottom/>
      <diagonal/>
    </border>
    <border>
      <left style="medium">
        <color rgb="FF000000"/>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bottom/>
      <diagonal/>
    </border>
    <border>
      <left style="medium">
        <color rgb="FF000000"/>
      </left>
      <right style="thin">
        <color rgb="FF000000"/>
      </right>
      <top/>
      <bottom/>
      <diagonal/>
    </border>
    <border>
      <left style="medium">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top style="medium">
        <color rgb="FF000000"/>
      </top>
      <bottom/>
      <diagonal/>
    </border>
    <border>
      <left style="medium">
        <color rgb="FF000000"/>
      </left>
      <right style="medium">
        <color rgb="FF000000"/>
      </right>
      <top style="medium">
        <color rgb="FF000000"/>
      </top>
      <bottom/>
      <diagonal/>
    </border>
    <border>
      <left/>
      <right style="thin">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style="medium">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medium">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style="thin">
        <color rgb="FF000000"/>
      </bottom>
      <diagonal/>
    </border>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medium">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style="medium">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top/>
      <bottom style="medium">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bottom/>
      <diagonal/>
    </border>
    <border>
      <left style="thin">
        <color rgb="FF000000"/>
      </left>
      <right style="medium">
        <color rgb="FF000000"/>
      </right>
      <top style="thin">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rgb="FF000000"/>
      </left>
      <right style="medium">
        <color indexed="64"/>
      </right>
      <top style="thin">
        <color rgb="FF000000"/>
      </top>
      <bottom/>
      <diagonal/>
    </border>
    <border>
      <left style="medium">
        <color indexed="64"/>
      </left>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style="medium">
        <color indexed="64"/>
      </left>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rgb="FF000000"/>
      </right>
      <top/>
      <bottom style="thin">
        <color rgb="FF000000"/>
      </bottom>
      <diagonal/>
    </border>
    <border>
      <left/>
      <right style="thin">
        <color indexed="64"/>
      </right>
      <top style="thin">
        <color indexed="64"/>
      </top>
      <bottom style="thin">
        <color indexed="64"/>
      </bottom>
      <diagonal/>
    </border>
    <border>
      <left style="medium">
        <color auto="1"/>
      </left>
      <right/>
      <top style="medium">
        <color auto="1"/>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rgb="FF000000"/>
      </left>
      <right style="thin">
        <color rgb="FF000000"/>
      </right>
      <top style="medium">
        <color indexed="64"/>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style="medium">
        <color indexed="64"/>
      </right>
      <top style="medium">
        <color indexed="64"/>
      </top>
      <bottom/>
      <diagonal/>
    </border>
    <border>
      <left style="thin">
        <color rgb="FF000000"/>
      </left>
      <right style="medium">
        <color indexed="64"/>
      </right>
      <top/>
      <bottom style="medium">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thin">
        <color rgb="FF000000"/>
      </left>
      <right style="medium">
        <color indexed="64"/>
      </right>
      <top/>
      <bottom style="thin">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style="thin">
        <color indexed="64"/>
      </right>
      <top style="medium">
        <color indexed="64"/>
      </top>
      <bottom style="medium">
        <color indexed="64"/>
      </bottom>
      <diagonal/>
    </border>
  </borders>
  <cellStyleXfs count="12">
    <xf numFmtId="0" fontId="0" fillId="0" borderId="0"/>
    <xf numFmtId="166" fontId="48" fillId="0" borderId="0" applyFont="0" applyFill="0" applyBorder="0" applyAlignment="0" applyProtection="0"/>
    <xf numFmtId="9" fontId="48" fillId="0" borderId="0" applyFont="0" applyFill="0" applyBorder="0" applyAlignment="0" applyProtection="0"/>
    <xf numFmtId="0" fontId="49" fillId="0" borderId="82"/>
    <xf numFmtId="166" fontId="47" fillId="0" borderId="82" applyFont="0" applyFill="0" applyBorder="0" applyAlignment="0" applyProtection="0"/>
    <xf numFmtId="9" fontId="47" fillId="0" borderId="82" applyFont="0" applyFill="0" applyBorder="0" applyAlignment="0" applyProtection="0"/>
    <xf numFmtId="0" fontId="47" fillId="0" borderId="82"/>
    <xf numFmtId="0" fontId="50" fillId="0" borderId="82"/>
    <xf numFmtId="0" fontId="51" fillId="0" borderId="82"/>
    <xf numFmtId="0" fontId="47" fillId="0" borderId="82"/>
    <xf numFmtId="0" fontId="51" fillId="0" borderId="82"/>
    <xf numFmtId="0" fontId="56" fillId="0" borderId="82"/>
  </cellStyleXfs>
  <cellXfs count="786">
    <xf numFmtId="0" fontId="0" fillId="0" borderId="0" xfId="0"/>
    <xf numFmtId="0" fontId="1" fillId="0" borderId="0" xfId="0" applyFont="1"/>
    <xf numFmtId="0" fontId="1" fillId="2" borderId="1" xfId="0" applyFont="1" applyFill="1" applyBorder="1"/>
    <xf numFmtId="0" fontId="1" fillId="2" borderId="1" xfId="0" applyFont="1" applyFill="1" applyBorder="1" applyAlignment="1">
      <alignment horizontal="center"/>
    </xf>
    <xf numFmtId="0" fontId="1" fillId="0" borderId="0" xfId="0" applyFont="1" applyAlignment="1">
      <alignment horizontal="center"/>
    </xf>
    <xf numFmtId="0" fontId="6" fillId="0" borderId="8" xfId="0" applyFont="1" applyBorder="1" applyAlignment="1">
      <alignment horizontal="left" vertical="center" wrapText="1"/>
    </xf>
    <xf numFmtId="0" fontId="6" fillId="0" borderId="0" xfId="0" applyFont="1" applyAlignment="1">
      <alignment horizontal="left" vertical="center" wrapText="1"/>
    </xf>
    <xf numFmtId="0" fontId="6" fillId="0" borderId="14" xfId="0" applyFont="1" applyBorder="1" applyAlignment="1">
      <alignment horizontal="left" vertical="center" wrapText="1"/>
    </xf>
    <xf numFmtId="0" fontId="6" fillId="0" borderId="14" xfId="0" applyFont="1" applyBorder="1" applyAlignment="1">
      <alignment horizontal="center" vertical="center" wrapText="1"/>
    </xf>
    <xf numFmtId="0" fontId="9" fillId="3" borderId="35" xfId="0" applyFont="1" applyFill="1" applyBorder="1" applyAlignment="1">
      <alignment vertical="center" wrapText="1"/>
    </xf>
    <xf numFmtId="0" fontId="9" fillId="3" borderId="36" xfId="0" applyFont="1" applyFill="1" applyBorder="1" applyAlignment="1">
      <alignment vertical="center" wrapText="1"/>
    </xf>
    <xf numFmtId="0" fontId="9" fillId="4" borderId="37" xfId="0" applyFont="1" applyFill="1" applyBorder="1" applyAlignment="1">
      <alignment horizontal="center" vertical="center" wrapText="1"/>
    </xf>
    <xf numFmtId="0" fontId="9" fillId="4" borderId="38" xfId="0" applyFont="1" applyFill="1" applyBorder="1" applyAlignment="1">
      <alignment horizontal="center" vertical="center" wrapText="1"/>
    </xf>
    <xf numFmtId="0" fontId="9" fillId="7" borderId="39"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8" fillId="5" borderId="41" xfId="0" applyFont="1" applyFill="1" applyBorder="1" applyAlignment="1">
      <alignment horizontal="center" vertical="center" wrapText="1"/>
    </xf>
    <xf numFmtId="0" fontId="8" fillId="8" borderId="42"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7" borderId="41" xfId="0" applyFont="1" applyFill="1" applyBorder="1" applyAlignment="1">
      <alignment horizontal="center" vertical="center" wrapText="1"/>
    </xf>
    <xf numFmtId="0" fontId="8" fillId="8" borderId="41" xfId="0" applyFont="1" applyFill="1" applyBorder="1" applyAlignment="1">
      <alignment horizontal="center" vertical="center" wrapText="1"/>
    </xf>
    <xf numFmtId="0" fontId="8" fillId="4" borderId="41" xfId="0" applyFont="1" applyFill="1" applyBorder="1" applyAlignment="1">
      <alignment horizontal="center" vertical="center" wrapText="1"/>
    </xf>
    <xf numFmtId="0" fontId="9" fillId="4" borderId="43" xfId="0" applyFont="1" applyFill="1" applyBorder="1" applyAlignment="1">
      <alignment horizontal="center" vertical="center" wrapText="1"/>
    </xf>
    <xf numFmtId="0" fontId="8" fillId="8" borderId="44"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8" borderId="40" xfId="0" applyFont="1" applyFill="1" applyBorder="1" applyAlignment="1">
      <alignment horizontal="center" vertical="center" wrapText="1"/>
    </xf>
    <xf numFmtId="0" fontId="9" fillId="9" borderId="39" xfId="0" applyFont="1" applyFill="1" applyBorder="1" applyAlignment="1">
      <alignment horizontal="center" vertical="center" wrapText="1"/>
    </xf>
    <xf numFmtId="0" fontId="9" fillId="10" borderId="39" xfId="0" applyFont="1" applyFill="1" applyBorder="1" applyAlignment="1">
      <alignment horizontal="center" vertical="center" wrapText="1"/>
    </xf>
    <xf numFmtId="0" fontId="9" fillId="10" borderId="40" xfId="0" applyFont="1" applyFill="1" applyBorder="1" applyAlignment="1">
      <alignment horizontal="center" vertical="center" wrapText="1"/>
    </xf>
    <xf numFmtId="0" fontId="8" fillId="11" borderId="44" xfId="0" applyFont="1" applyFill="1" applyBorder="1" applyAlignment="1">
      <alignment horizontal="center" vertical="center" wrapText="1"/>
    </xf>
    <xf numFmtId="0" fontId="8" fillId="10" borderId="45" xfId="0" applyFont="1" applyFill="1" applyBorder="1" applyAlignment="1">
      <alignment horizontal="center" vertical="center" wrapText="1"/>
    </xf>
    <xf numFmtId="0" fontId="8" fillId="11" borderId="40" xfId="0" applyFont="1" applyFill="1" applyBorder="1" applyAlignment="1">
      <alignment horizontal="center" vertical="center" wrapText="1"/>
    </xf>
    <xf numFmtId="0" fontId="8" fillId="10" borderId="40" xfId="0" applyFont="1" applyFill="1" applyBorder="1" applyAlignment="1">
      <alignment horizontal="center" vertical="center" wrapText="1"/>
    </xf>
    <xf numFmtId="168" fontId="1" fillId="0" borderId="0" xfId="0" applyNumberFormat="1" applyFont="1" applyAlignment="1">
      <alignment horizontal="center"/>
    </xf>
    <xf numFmtId="2" fontId="1" fillId="0" borderId="0" xfId="0" applyNumberFormat="1" applyFont="1" applyAlignment="1">
      <alignment horizontal="center"/>
    </xf>
    <xf numFmtId="169" fontId="12" fillId="0" borderId="0" xfId="0" applyNumberFormat="1" applyFont="1"/>
    <xf numFmtId="169" fontId="1" fillId="0" borderId="0" xfId="0" applyNumberFormat="1" applyFont="1" applyAlignment="1">
      <alignment horizontal="center"/>
    </xf>
    <xf numFmtId="10" fontId="1" fillId="0" borderId="0" xfId="0" applyNumberFormat="1" applyFont="1" applyAlignment="1">
      <alignment horizontal="center"/>
    </xf>
    <xf numFmtId="170" fontId="13" fillId="0" borderId="0" xfId="0" applyNumberFormat="1" applyFont="1" applyAlignment="1">
      <alignment horizontal="center"/>
    </xf>
    <xf numFmtId="0" fontId="14" fillId="0" borderId="1" xfId="0" applyFont="1" applyBorder="1"/>
    <xf numFmtId="0" fontId="15" fillId="0" borderId="0" xfId="0" applyFont="1"/>
    <xf numFmtId="0" fontId="15" fillId="0" borderId="0" xfId="0" applyFont="1" applyAlignment="1">
      <alignment horizontal="center"/>
    </xf>
    <xf numFmtId="168" fontId="15" fillId="0" borderId="0" xfId="0" applyNumberFormat="1" applyFont="1" applyAlignment="1">
      <alignment horizontal="center"/>
    </xf>
    <xf numFmtId="2" fontId="15" fillId="0" borderId="0" xfId="0" applyNumberFormat="1" applyFont="1" applyAlignment="1">
      <alignment horizontal="center"/>
    </xf>
    <xf numFmtId="171" fontId="1" fillId="0" borderId="0" xfId="0" applyNumberFormat="1" applyFont="1"/>
    <xf numFmtId="0" fontId="1" fillId="0" borderId="0" xfId="0" applyFont="1" applyAlignment="1">
      <alignment wrapText="1"/>
    </xf>
    <xf numFmtId="0" fontId="14" fillId="12" borderId="50" xfId="0" applyFont="1" applyFill="1" applyBorder="1" applyAlignment="1">
      <alignment horizontal="center" vertical="center"/>
    </xf>
    <xf numFmtId="0" fontId="16" fillId="0" borderId="0" xfId="0" applyFont="1" applyAlignment="1">
      <alignment horizontal="center"/>
    </xf>
    <xf numFmtId="167" fontId="1" fillId="0" borderId="0" xfId="0" applyNumberFormat="1" applyFont="1"/>
    <xf numFmtId="0" fontId="1" fillId="0" borderId="50" xfId="0" applyFont="1" applyBorder="1" applyAlignment="1">
      <alignment horizontal="center" vertical="center"/>
    </xf>
    <xf numFmtId="0" fontId="16" fillId="0" borderId="0" xfId="0" applyFont="1"/>
    <xf numFmtId="172" fontId="1" fillId="0" borderId="0" xfId="0" applyNumberFormat="1" applyFont="1"/>
    <xf numFmtId="0" fontId="17" fillId="0" borderId="0" xfId="0" applyFont="1"/>
    <xf numFmtId="0" fontId="17" fillId="2" borderId="1" xfId="0" applyFont="1" applyFill="1" applyBorder="1"/>
    <xf numFmtId="0" fontId="16" fillId="2" borderId="1" xfId="0" applyFont="1" applyFill="1" applyBorder="1"/>
    <xf numFmtId="0" fontId="16" fillId="2" borderId="1" xfId="0" applyFont="1" applyFill="1" applyBorder="1" applyAlignment="1">
      <alignment horizontal="center"/>
    </xf>
    <xf numFmtId="10" fontId="17" fillId="2" borderId="1" xfId="0" applyNumberFormat="1" applyFont="1" applyFill="1" applyBorder="1" applyAlignment="1">
      <alignment horizontal="center"/>
    </xf>
    <xf numFmtId="173" fontId="17" fillId="2" borderId="1" xfId="0" applyNumberFormat="1" applyFont="1" applyFill="1" applyBorder="1" applyAlignment="1">
      <alignment horizontal="center"/>
    </xf>
    <xf numFmtId="0" fontId="20" fillId="0" borderId="0" xfId="0" applyFont="1" applyAlignment="1">
      <alignment horizontal="center" vertical="center"/>
    </xf>
    <xf numFmtId="0" fontId="9" fillId="3" borderId="66" xfId="0" applyFont="1" applyFill="1" applyBorder="1" applyAlignment="1">
      <alignment horizontal="center" vertical="center" wrapText="1"/>
    </xf>
    <xf numFmtId="0" fontId="9" fillId="3" borderId="67" xfId="0" applyFont="1" applyFill="1" applyBorder="1" applyAlignment="1">
      <alignment horizontal="center" vertical="center" wrapText="1"/>
    </xf>
    <xf numFmtId="0" fontId="8" fillId="3" borderId="68" xfId="0" applyFont="1" applyFill="1" applyBorder="1" applyAlignment="1">
      <alignment horizontal="center" vertical="center" wrapText="1"/>
    </xf>
    <xf numFmtId="0" fontId="9" fillId="7" borderId="36"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70" xfId="0" applyFont="1" applyFill="1" applyBorder="1" applyAlignment="1">
      <alignment horizontal="center" vertical="center" wrapText="1"/>
    </xf>
    <xf numFmtId="0" fontId="8" fillId="5" borderId="71" xfId="0" applyFont="1" applyFill="1" applyBorder="1" applyAlignment="1">
      <alignment horizontal="center" vertical="center" wrapText="1"/>
    </xf>
    <xf numFmtId="0" fontId="8" fillId="8" borderId="71" xfId="0" applyFont="1" applyFill="1" applyBorder="1" applyAlignment="1">
      <alignment horizontal="center" vertical="center" wrapText="1"/>
    </xf>
    <xf numFmtId="0" fontId="8" fillId="3" borderId="71" xfId="0" applyFont="1" applyFill="1" applyBorder="1" applyAlignment="1">
      <alignment horizontal="center" vertical="center" wrapText="1"/>
    </xf>
    <xf numFmtId="0" fontId="8" fillId="7" borderId="71" xfId="0" applyFont="1" applyFill="1" applyBorder="1" applyAlignment="1">
      <alignment horizontal="center" vertical="center" wrapText="1"/>
    </xf>
    <xf numFmtId="0" fontId="9" fillId="4" borderId="72" xfId="0" applyFont="1" applyFill="1" applyBorder="1" applyAlignment="1">
      <alignment horizontal="center" vertical="center" wrapText="1"/>
    </xf>
    <xf numFmtId="0" fontId="8" fillId="5" borderId="37"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8" fillId="8" borderId="70" xfId="0" applyFont="1" applyFill="1" applyBorder="1" applyAlignment="1">
      <alignment horizontal="center" vertical="center" wrapText="1"/>
    </xf>
    <xf numFmtId="0" fontId="21" fillId="0" borderId="0" xfId="0" applyFont="1" applyAlignment="1">
      <alignment horizontal="center" vertical="center"/>
    </xf>
    <xf numFmtId="0" fontId="16" fillId="10" borderId="76" xfId="0" applyFont="1" applyFill="1" applyBorder="1" applyAlignment="1">
      <alignment horizontal="center" vertical="center" wrapText="1"/>
    </xf>
    <xf numFmtId="0" fontId="23" fillId="0" borderId="0" xfId="0" applyFont="1" applyAlignment="1">
      <alignment horizontal="center" vertical="center"/>
    </xf>
    <xf numFmtId="0" fontId="16" fillId="13" borderId="77" xfId="0" applyFont="1" applyFill="1" applyBorder="1" applyAlignment="1">
      <alignment horizontal="center" vertical="center" wrapText="1"/>
    </xf>
    <xf numFmtId="178" fontId="16" fillId="5" borderId="77" xfId="0" applyNumberFormat="1" applyFont="1" applyFill="1" applyBorder="1" applyAlignment="1">
      <alignment horizontal="center" vertical="center" wrapText="1"/>
    </xf>
    <xf numFmtId="0" fontId="16" fillId="10" borderId="77" xfId="0" applyFont="1" applyFill="1" applyBorder="1" applyAlignment="1">
      <alignment horizontal="center" vertical="center" wrapText="1"/>
    </xf>
    <xf numFmtId="0" fontId="23" fillId="0" borderId="0" xfId="0" applyFont="1" applyAlignment="1">
      <alignment horizontal="center" vertical="center" wrapText="1"/>
    </xf>
    <xf numFmtId="0" fontId="16" fillId="13" borderId="77" xfId="0" applyFont="1" applyFill="1" applyBorder="1" applyAlignment="1">
      <alignment horizontal="left" vertical="center" wrapText="1"/>
    </xf>
    <xf numFmtId="0" fontId="16" fillId="10" borderId="77" xfId="0" applyFont="1" applyFill="1" applyBorder="1" applyAlignment="1">
      <alignment horizontal="left" vertical="center" wrapText="1"/>
    </xf>
    <xf numFmtId="0" fontId="19" fillId="13" borderId="79" xfId="0" applyFont="1" applyFill="1" applyBorder="1" applyAlignment="1">
      <alignment horizontal="left" vertical="center" wrapText="1"/>
    </xf>
    <xf numFmtId="176" fontId="23" fillId="0" borderId="0" xfId="0" applyNumberFormat="1" applyFont="1" applyAlignment="1">
      <alignment horizontal="center" vertical="center"/>
    </xf>
    <xf numFmtId="0" fontId="23" fillId="0" borderId="0" xfId="0" applyFont="1"/>
    <xf numFmtId="0" fontId="25" fillId="0" borderId="0" xfId="0" applyFont="1"/>
    <xf numFmtId="172" fontId="16" fillId="0" borderId="0" xfId="0" applyNumberFormat="1" applyFont="1" applyAlignment="1">
      <alignment horizontal="center"/>
    </xf>
    <xf numFmtId="172" fontId="26" fillId="0" borderId="0" xfId="0" applyNumberFormat="1" applyFont="1" applyAlignment="1">
      <alignment horizontal="center"/>
    </xf>
    <xf numFmtId="10" fontId="17" fillId="0" borderId="0" xfId="0" applyNumberFormat="1" applyFont="1" applyAlignment="1">
      <alignment horizontal="center"/>
    </xf>
    <xf numFmtId="0" fontId="17" fillId="0" borderId="0" xfId="0" applyFont="1" applyAlignment="1">
      <alignment horizontal="center"/>
    </xf>
    <xf numFmtId="169" fontId="5" fillId="0" borderId="0" xfId="0" applyNumberFormat="1" applyFont="1"/>
    <xf numFmtId="169" fontId="15" fillId="0" borderId="0" xfId="0" applyNumberFormat="1" applyFont="1" applyAlignment="1">
      <alignment horizontal="center"/>
    </xf>
    <xf numFmtId="176" fontId="1" fillId="0" borderId="0" xfId="0" applyNumberFormat="1" applyFont="1" applyAlignment="1">
      <alignment horizontal="center"/>
    </xf>
    <xf numFmtId="172" fontId="15" fillId="0" borderId="0" xfId="0" applyNumberFormat="1" applyFont="1" applyAlignment="1">
      <alignment horizontal="center"/>
    </xf>
    <xf numFmtId="175" fontId="15" fillId="0" borderId="0" xfId="0" applyNumberFormat="1" applyFont="1" applyAlignment="1">
      <alignment horizontal="center"/>
    </xf>
    <xf numFmtId="0" fontId="25" fillId="0" borderId="0" xfId="0" applyFont="1" applyAlignment="1">
      <alignment horizontal="center"/>
    </xf>
    <xf numFmtId="10" fontId="27" fillId="0" borderId="0" xfId="0" applyNumberFormat="1" applyFont="1" applyAlignment="1">
      <alignment horizontal="center"/>
    </xf>
    <xf numFmtId="0" fontId="27" fillId="0" borderId="0" xfId="0" applyFont="1" applyAlignment="1">
      <alignment horizontal="center"/>
    </xf>
    <xf numFmtId="175" fontId="25" fillId="0" borderId="0" xfId="0" applyNumberFormat="1" applyFont="1" applyAlignment="1">
      <alignment horizontal="center"/>
    </xf>
    <xf numFmtId="175" fontId="16" fillId="0" borderId="0" xfId="0" applyNumberFormat="1" applyFont="1" applyAlignment="1">
      <alignment horizontal="center"/>
    </xf>
    <xf numFmtId="172" fontId="25" fillId="0" borderId="0" xfId="0" applyNumberFormat="1" applyFont="1" applyAlignment="1">
      <alignment horizontal="center"/>
    </xf>
    <xf numFmtId="4" fontId="16" fillId="0" borderId="0" xfId="0" applyNumberFormat="1" applyFont="1" applyAlignment="1">
      <alignment horizontal="center" vertical="center" wrapText="1"/>
    </xf>
    <xf numFmtId="177" fontId="16" fillId="0" borderId="0" xfId="0" applyNumberFormat="1" applyFont="1" applyAlignment="1">
      <alignment horizontal="right" vertical="center" wrapText="1"/>
    </xf>
    <xf numFmtId="175" fontId="16" fillId="0" borderId="0" xfId="0" applyNumberFormat="1" applyFont="1" applyAlignment="1">
      <alignment horizontal="right" vertical="center" wrapText="1"/>
    </xf>
    <xf numFmtId="172" fontId="19" fillId="0" borderId="0" xfId="0" applyNumberFormat="1" applyFont="1" applyAlignment="1">
      <alignment horizontal="center"/>
    </xf>
    <xf numFmtId="175" fontId="19" fillId="0" borderId="0" xfId="0" applyNumberFormat="1" applyFont="1" applyAlignment="1">
      <alignment horizontal="center"/>
    </xf>
    <xf numFmtId="3" fontId="16" fillId="0" borderId="0" xfId="0" applyNumberFormat="1" applyFont="1" applyAlignment="1">
      <alignment horizontal="center" vertical="center" wrapText="1"/>
    </xf>
    <xf numFmtId="179" fontId="16" fillId="0" borderId="0" xfId="0" applyNumberFormat="1" applyFont="1" applyAlignment="1">
      <alignment horizontal="right" vertical="center" wrapText="1"/>
    </xf>
    <xf numFmtId="0" fontId="26" fillId="0" borderId="0" xfId="0" applyFont="1" applyAlignment="1">
      <alignment horizontal="center"/>
    </xf>
    <xf numFmtId="0" fontId="19" fillId="0" borderId="0" xfId="0" applyFont="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horizontal="center" vertical="center" wrapText="1"/>
    </xf>
    <xf numFmtId="9" fontId="16" fillId="0" borderId="0" xfId="0" applyNumberFormat="1" applyFont="1" applyAlignment="1">
      <alignment horizontal="center" vertical="center" wrapText="1"/>
    </xf>
    <xf numFmtId="178" fontId="16" fillId="0" borderId="0" xfId="0" applyNumberFormat="1" applyFont="1" applyAlignment="1">
      <alignment horizontal="center" vertical="center" wrapText="1"/>
    </xf>
    <xf numFmtId="164" fontId="16" fillId="0" borderId="0" xfId="0" applyNumberFormat="1" applyFont="1" applyAlignment="1">
      <alignment horizontal="center"/>
    </xf>
    <xf numFmtId="0" fontId="19" fillId="0" borderId="0" xfId="0" applyFont="1" applyAlignment="1">
      <alignment horizontal="left" vertical="center" wrapText="1"/>
    </xf>
    <xf numFmtId="176" fontId="16" fillId="0" borderId="0" xfId="0" applyNumberFormat="1" applyFont="1" applyAlignment="1">
      <alignment horizontal="left" vertical="center" wrapText="1"/>
    </xf>
    <xf numFmtId="4" fontId="16" fillId="0" borderId="0" xfId="0" applyNumberFormat="1" applyFont="1" applyAlignment="1">
      <alignment horizontal="center"/>
    </xf>
    <xf numFmtId="176" fontId="19" fillId="0" borderId="0" xfId="0" applyNumberFormat="1" applyFont="1" applyAlignment="1">
      <alignment horizontal="left" vertical="center" wrapText="1"/>
    </xf>
    <xf numFmtId="177" fontId="16" fillId="0" borderId="0" xfId="0" applyNumberFormat="1" applyFont="1" applyAlignment="1">
      <alignment horizontal="center"/>
    </xf>
    <xf numFmtId="179" fontId="16" fillId="0" borderId="0" xfId="0" applyNumberFormat="1" applyFont="1" applyAlignment="1">
      <alignment horizontal="center"/>
    </xf>
    <xf numFmtId="176" fontId="16" fillId="0" borderId="0" xfId="0" applyNumberFormat="1" applyFont="1" applyAlignment="1">
      <alignment horizontal="center"/>
    </xf>
    <xf numFmtId="0" fontId="16" fillId="0" borderId="0" xfId="0" applyFont="1" applyAlignment="1">
      <alignment vertical="center"/>
    </xf>
    <xf numFmtId="0" fontId="8" fillId="2" borderId="98" xfId="0" applyFont="1" applyFill="1" applyBorder="1" applyAlignment="1">
      <alignment horizontal="center" vertical="top" wrapText="1"/>
    </xf>
    <xf numFmtId="0" fontId="16" fillId="2" borderId="1" xfId="0" applyFont="1" applyFill="1" applyBorder="1" applyAlignment="1">
      <alignment vertical="center"/>
    </xf>
    <xf numFmtId="0" fontId="28" fillId="3" borderId="97" xfId="0" applyFont="1" applyFill="1" applyBorder="1" applyAlignment="1">
      <alignment horizontal="center" vertical="center" textRotation="90" wrapText="1"/>
    </xf>
    <xf numFmtId="10" fontId="16" fillId="3" borderId="97" xfId="0" applyNumberFormat="1" applyFont="1" applyFill="1" applyBorder="1" applyAlignment="1">
      <alignment horizontal="center" vertical="center" wrapText="1"/>
    </xf>
    <xf numFmtId="0" fontId="19" fillId="3" borderId="97" xfId="0" applyFont="1" applyFill="1" applyBorder="1" applyAlignment="1">
      <alignment horizontal="center" vertical="center" wrapText="1"/>
    </xf>
    <xf numFmtId="9" fontId="16" fillId="3" borderId="50" xfId="0" applyNumberFormat="1" applyFont="1" applyFill="1" applyBorder="1" applyAlignment="1">
      <alignment vertical="center"/>
    </xf>
    <xf numFmtId="9" fontId="16" fillId="4" borderId="50" xfId="0" applyNumberFormat="1" applyFont="1" applyFill="1" applyBorder="1" applyAlignment="1">
      <alignment vertical="center"/>
    </xf>
    <xf numFmtId="0" fontId="16" fillId="2" borderId="1" xfId="0" applyFont="1" applyFill="1" applyBorder="1" applyAlignment="1">
      <alignment horizontal="left" vertical="center"/>
    </xf>
    <xf numFmtId="10" fontId="16" fillId="2" borderId="1" xfId="0" applyNumberFormat="1" applyFont="1" applyFill="1" applyBorder="1" applyAlignment="1">
      <alignment vertical="center"/>
    </xf>
    <xf numFmtId="10" fontId="29" fillId="2" borderId="1" xfId="0" applyNumberFormat="1" applyFont="1" applyFill="1" applyBorder="1" applyAlignment="1">
      <alignment vertical="center"/>
    </xf>
    <xf numFmtId="0" fontId="16" fillId="2" borderId="1" xfId="0" applyFont="1" applyFill="1" applyBorder="1" applyAlignment="1">
      <alignment vertical="top"/>
    </xf>
    <xf numFmtId="6" fontId="33" fillId="0" borderId="0" xfId="0" applyNumberFormat="1" applyFont="1" applyAlignment="1">
      <alignment horizontal="center" vertical="center" wrapText="1"/>
    </xf>
    <xf numFmtId="10" fontId="16" fillId="0" borderId="0" xfId="0" applyNumberFormat="1" applyFont="1" applyAlignment="1">
      <alignment vertical="center"/>
    </xf>
    <xf numFmtId="0" fontId="16" fillId="0" borderId="0" xfId="0" applyFont="1" applyAlignment="1">
      <alignment horizontal="left" vertical="center"/>
    </xf>
    <xf numFmtId="0" fontId="9" fillId="7" borderId="36" xfId="0" applyFont="1" applyFill="1" applyBorder="1" applyAlignment="1" applyProtection="1">
      <alignment horizontal="center" vertical="center" wrapText="1"/>
      <protection locked="0"/>
    </xf>
    <xf numFmtId="0" fontId="9" fillId="3" borderId="36" xfId="0" applyFont="1" applyFill="1" applyBorder="1" applyAlignment="1" applyProtection="1">
      <alignment horizontal="center" vertical="center" wrapText="1"/>
      <protection locked="0"/>
    </xf>
    <xf numFmtId="0" fontId="8" fillId="3" borderId="37" xfId="0" applyFont="1" applyFill="1" applyBorder="1" applyAlignment="1" applyProtection="1">
      <alignment horizontal="center" vertical="center" wrapText="1"/>
      <protection locked="0"/>
    </xf>
    <xf numFmtId="0" fontId="8" fillId="8" borderId="70" xfId="0" applyFont="1" applyFill="1" applyBorder="1" applyAlignment="1" applyProtection="1">
      <alignment horizontal="center" vertical="center" wrapText="1"/>
      <protection locked="0"/>
    </xf>
    <xf numFmtId="167" fontId="16" fillId="16" borderId="50" xfId="0" applyNumberFormat="1" applyFont="1" applyFill="1" applyBorder="1" applyAlignment="1">
      <alignment vertical="center"/>
    </xf>
    <xf numFmtId="167" fontId="16" fillId="17" borderId="50" xfId="0" applyNumberFormat="1" applyFont="1" applyFill="1" applyBorder="1" applyAlignment="1">
      <alignment vertical="center"/>
    </xf>
    <xf numFmtId="166" fontId="9" fillId="0" borderId="0" xfId="1" applyFont="1" applyAlignment="1">
      <alignment horizontal="center" vertical="center" wrapText="1"/>
    </xf>
    <xf numFmtId="0" fontId="16" fillId="0" borderId="0" xfId="0" applyFont="1" applyAlignment="1">
      <alignment horizontal="center" wrapText="1"/>
    </xf>
    <xf numFmtId="0" fontId="19" fillId="3" borderId="65" xfId="6" applyFont="1" applyFill="1" applyBorder="1" applyAlignment="1">
      <alignment vertical="center" wrapText="1"/>
    </xf>
    <xf numFmtId="0" fontId="19" fillId="3" borderId="121" xfId="6" applyFont="1" applyFill="1" applyBorder="1" applyAlignment="1">
      <alignment vertical="center" wrapText="1"/>
    </xf>
    <xf numFmtId="0" fontId="19" fillId="3" borderId="119" xfId="6" applyFont="1" applyFill="1" applyBorder="1" applyAlignment="1">
      <alignment vertical="center" wrapText="1"/>
    </xf>
    <xf numFmtId="0" fontId="8" fillId="3" borderId="68" xfId="6" applyFont="1" applyFill="1" applyBorder="1" applyAlignment="1">
      <alignment horizontal="center" vertical="center" wrapText="1"/>
    </xf>
    <xf numFmtId="0" fontId="9" fillId="3" borderId="50" xfId="6" applyFont="1" applyFill="1" applyBorder="1" applyAlignment="1">
      <alignment horizontal="center" vertical="center" wrapText="1"/>
    </xf>
    <xf numFmtId="176" fontId="40" fillId="3" borderId="50" xfId="6" applyNumberFormat="1" applyFont="1" applyFill="1" applyBorder="1" applyAlignment="1">
      <alignment horizontal="left" vertical="center" wrapText="1"/>
    </xf>
    <xf numFmtId="0" fontId="40" fillId="3" borderId="50" xfId="6" applyFont="1" applyFill="1" applyBorder="1" applyAlignment="1">
      <alignment horizontal="left" vertical="center" wrapText="1"/>
    </xf>
    <xf numFmtId="0" fontId="1" fillId="2" borderId="82" xfId="6" applyFont="1" applyFill="1"/>
    <xf numFmtId="4" fontId="1" fillId="2" borderId="82" xfId="6" applyNumberFormat="1" applyFont="1" applyFill="1"/>
    <xf numFmtId="4" fontId="1" fillId="2" borderId="82" xfId="6" applyNumberFormat="1" applyFont="1" applyFill="1" applyAlignment="1">
      <alignment horizontal="center"/>
    </xf>
    <xf numFmtId="4" fontId="1" fillId="2" borderId="82" xfId="6" applyNumberFormat="1" applyFont="1" applyFill="1" applyAlignment="1">
      <alignment vertical="center"/>
    </xf>
    <xf numFmtId="0" fontId="1" fillId="2" borderId="82" xfId="6" applyFont="1" applyFill="1" applyAlignment="1">
      <alignment horizontal="center"/>
    </xf>
    <xf numFmtId="0" fontId="47" fillId="0" borderId="82" xfId="6"/>
    <xf numFmtId="0" fontId="1" fillId="0" borderId="82" xfId="6" applyFont="1"/>
    <xf numFmtId="184" fontId="9" fillId="0" borderId="82" xfId="6" applyNumberFormat="1" applyFont="1" applyAlignment="1">
      <alignment horizontal="center"/>
    </xf>
    <xf numFmtId="184" fontId="9" fillId="0" borderId="82" xfId="6" applyNumberFormat="1" applyFont="1" applyAlignment="1">
      <alignment horizontal="center" vertical="center"/>
    </xf>
    <xf numFmtId="0" fontId="1" fillId="0" borderId="82" xfId="6" applyFont="1" applyAlignment="1">
      <alignment vertical="center"/>
    </xf>
    <xf numFmtId="0" fontId="1" fillId="0" borderId="82" xfId="6" applyFont="1" applyAlignment="1">
      <alignment horizontal="center" vertical="center"/>
    </xf>
    <xf numFmtId="0" fontId="1" fillId="0" borderId="82" xfId="6" applyFont="1" applyAlignment="1">
      <alignment horizontal="center"/>
    </xf>
    <xf numFmtId="0" fontId="40" fillId="0" borderId="82" xfId="6" applyFont="1" applyAlignment="1">
      <alignment horizontal="center" vertical="center" wrapText="1"/>
    </xf>
    <xf numFmtId="0" fontId="16" fillId="0" borderId="82" xfId="6" applyFont="1" applyAlignment="1">
      <alignment vertical="center"/>
    </xf>
    <xf numFmtId="0" fontId="14" fillId="0" borderId="82" xfId="6" applyFont="1"/>
    <xf numFmtId="0" fontId="16" fillId="2" borderId="82" xfId="6" applyFont="1" applyFill="1" applyAlignment="1">
      <alignment vertical="center"/>
    </xf>
    <xf numFmtId="10" fontId="16" fillId="2" borderId="82" xfId="6" applyNumberFormat="1" applyFont="1" applyFill="1" applyAlignment="1">
      <alignment vertical="center"/>
    </xf>
    <xf numFmtId="0" fontId="14" fillId="12" borderId="50" xfId="6" applyFont="1" applyFill="1" applyBorder="1" applyAlignment="1">
      <alignment horizontal="center" vertical="center"/>
    </xf>
    <xf numFmtId="0" fontId="1" fillId="0" borderId="50" xfId="6" applyFont="1" applyBorder="1" applyAlignment="1">
      <alignment horizontal="center" vertical="center"/>
    </xf>
    <xf numFmtId="0" fontId="33" fillId="10" borderId="95" xfId="6" applyFont="1" applyFill="1" applyBorder="1" applyAlignment="1">
      <alignment horizontal="left" vertical="center" wrapText="1"/>
    </xf>
    <xf numFmtId="0" fontId="33" fillId="13" borderId="92" xfId="6" applyFont="1" applyFill="1" applyBorder="1" applyAlignment="1">
      <alignment horizontal="left" vertical="center" wrapText="1"/>
    </xf>
    <xf numFmtId="0" fontId="33" fillId="10" borderId="92" xfId="6" applyFont="1" applyFill="1" applyBorder="1" applyAlignment="1">
      <alignment horizontal="left" vertical="center" wrapText="1"/>
    </xf>
    <xf numFmtId="0" fontId="38" fillId="13" borderId="92" xfId="6" applyFont="1" applyFill="1" applyBorder="1" applyAlignment="1">
      <alignment horizontal="left" vertical="center" wrapText="1"/>
    </xf>
    <xf numFmtId="176" fontId="33" fillId="13" borderId="92" xfId="6" applyNumberFormat="1" applyFont="1" applyFill="1" applyBorder="1" applyAlignment="1">
      <alignment horizontal="left" vertical="center" wrapText="1"/>
    </xf>
    <xf numFmtId="0" fontId="33" fillId="10" borderId="106" xfId="6" applyFont="1" applyFill="1" applyBorder="1" applyAlignment="1">
      <alignment horizontal="left" vertical="center" wrapText="1"/>
    </xf>
    <xf numFmtId="0" fontId="19" fillId="3" borderId="118" xfId="6" applyFont="1" applyFill="1" applyBorder="1" applyAlignment="1">
      <alignment horizontal="center" vertical="center" wrapText="1"/>
    </xf>
    <xf numFmtId="0" fontId="19" fillId="3" borderId="78" xfId="6" applyFont="1" applyFill="1" applyBorder="1" applyAlignment="1">
      <alignment horizontal="center" vertical="center" wrapText="1"/>
    </xf>
    <xf numFmtId="0" fontId="19" fillId="3" borderId="78" xfId="6" applyFont="1" applyFill="1" applyBorder="1" applyAlignment="1">
      <alignment horizontal="center" vertical="top" wrapText="1"/>
    </xf>
    <xf numFmtId="0" fontId="19" fillId="3" borderId="113" xfId="6" applyFont="1" applyFill="1" applyBorder="1" applyAlignment="1">
      <alignment horizontal="center" vertical="top" wrapText="1"/>
    </xf>
    <xf numFmtId="0" fontId="42" fillId="13" borderId="118" xfId="6" applyFont="1" applyFill="1" applyBorder="1" applyAlignment="1">
      <alignment horizontal="center" vertical="center" wrapText="1"/>
    </xf>
    <xf numFmtId="0" fontId="42" fillId="3" borderId="78" xfId="6" applyFont="1" applyFill="1" applyBorder="1" applyAlignment="1">
      <alignment horizontal="center" vertical="center" wrapText="1"/>
    </xf>
    <xf numFmtId="0" fontId="42" fillId="3" borderId="122" xfId="6" applyFont="1" applyFill="1" applyBorder="1" applyAlignment="1">
      <alignment horizontal="center" vertical="center" wrapText="1"/>
    </xf>
    <xf numFmtId="0" fontId="41" fillId="0" borderId="83" xfId="6" applyFont="1" applyBorder="1" applyAlignment="1">
      <alignment wrapText="1"/>
    </xf>
    <xf numFmtId="0" fontId="41" fillId="0" borderId="84" xfId="6" applyFont="1" applyBorder="1" applyAlignment="1">
      <alignment wrapText="1"/>
    </xf>
    <xf numFmtId="0" fontId="41" fillId="0" borderId="85" xfId="6" applyFont="1" applyBorder="1" applyAlignment="1">
      <alignment wrapText="1"/>
    </xf>
    <xf numFmtId="0" fontId="41" fillId="0" borderId="90" xfId="6" applyFont="1" applyBorder="1" applyAlignment="1">
      <alignment wrapText="1"/>
    </xf>
    <xf numFmtId="0" fontId="41" fillId="0" borderId="50" xfId="6" applyFont="1" applyBorder="1" applyAlignment="1">
      <alignment wrapText="1"/>
    </xf>
    <xf numFmtId="0" fontId="41" fillId="0" borderId="91" xfId="6" applyFont="1" applyBorder="1" applyAlignment="1">
      <alignment wrapText="1"/>
    </xf>
    <xf numFmtId="172" fontId="41" fillId="0" borderId="50" xfId="6" applyNumberFormat="1" applyFont="1" applyBorder="1" applyAlignment="1">
      <alignment wrapText="1"/>
    </xf>
    <xf numFmtId="0" fontId="41" fillId="0" borderId="96" xfId="6" applyFont="1" applyBorder="1" applyAlignment="1">
      <alignment wrapText="1"/>
    </xf>
    <xf numFmtId="185" fontId="41" fillId="0" borderId="97" xfId="6" applyNumberFormat="1" applyFont="1" applyBorder="1" applyAlignment="1">
      <alignment wrapText="1"/>
    </xf>
    <xf numFmtId="9" fontId="41" fillId="0" borderId="98" xfId="6" applyNumberFormat="1" applyFont="1" applyBorder="1" applyAlignment="1">
      <alignment wrapText="1"/>
    </xf>
    <xf numFmtId="0" fontId="42" fillId="13" borderId="124" xfId="6" applyFont="1" applyFill="1" applyBorder="1" applyAlignment="1">
      <alignment horizontal="center" vertical="center" wrapText="1"/>
    </xf>
    <xf numFmtId="0" fontId="42" fillId="3" borderId="50" xfId="6" applyFont="1" applyFill="1" applyBorder="1" applyAlignment="1">
      <alignment horizontal="center" vertical="center" wrapText="1"/>
    </xf>
    <xf numFmtId="0" fontId="42" fillId="3" borderId="125" xfId="6" applyFont="1" applyFill="1" applyBorder="1" applyAlignment="1">
      <alignment horizontal="center" vertical="center" wrapText="1"/>
    </xf>
    <xf numFmtId="0" fontId="41" fillId="0" borderId="124" xfId="6" applyFont="1" applyBorder="1" applyAlignment="1">
      <alignment wrapText="1"/>
    </xf>
    <xf numFmtId="176" fontId="23" fillId="0" borderId="50" xfId="6" applyNumberFormat="1" applyFont="1" applyBorder="1" applyAlignment="1">
      <alignment horizontal="center" vertical="center"/>
    </xf>
    <xf numFmtId="10" fontId="41" fillId="0" borderId="125" xfId="6" applyNumberFormat="1" applyFont="1" applyBorder="1" applyAlignment="1">
      <alignment wrapText="1"/>
    </xf>
    <xf numFmtId="0" fontId="41" fillId="0" borderId="126" xfId="6" applyFont="1" applyBorder="1" applyAlignment="1">
      <alignment wrapText="1"/>
    </xf>
    <xf numFmtId="0" fontId="41" fillId="0" borderId="127" xfId="6" applyFont="1" applyBorder="1" applyAlignment="1">
      <alignment wrapText="1"/>
    </xf>
    <xf numFmtId="176" fontId="23" fillId="0" borderId="127" xfId="6" applyNumberFormat="1" applyFont="1" applyBorder="1" applyAlignment="1">
      <alignment horizontal="center" vertical="center"/>
    </xf>
    <xf numFmtId="172" fontId="41" fillId="0" borderId="127" xfId="6" applyNumberFormat="1" applyFont="1" applyBorder="1" applyAlignment="1">
      <alignment wrapText="1"/>
    </xf>
    <xf numFmtId="10" fontId="41" fillId="0" borderId="128" xfId="6" applyNumberFormat="1" applyFont="1" applyBorder="1" applyAlignment="1">
      <alignment wrapText="1"/>
    </xf>
    <xf numFmtId="0" fontId="42" fillId="13" borderId="123" xfId="6" applyFont="1" applyFill="1" applyBorder="1" applyAlignment="1">
      <alignment horizontal="center" vertical="center" wrapText="1"/>
    </xf>
    <xf numFmtId="0" fontId="42" fillId="3" borderId="123" xfId="6" applyFont="1" applyFill="1" applyBorder="1" applyAlignment="1">
      <alignment horizontal="center" vertical="center" wrapText="1"/>
    </xf>
    <xf numFmtId="0" fontId="41" fillId="0" borderId="123" xfId="6" applyFont="1" applyBorder="1" applyAlignment="1">
      <alignment wrapText="1"/>
    </xf>
    <xf numFmtId="172" fontId="41" fillId="0" borderId="123" xfId="6" applyNumberFormat="1" applyFont="1" applyBorder="1" applyAlignment="1">
      <alignment wrapText="1"/>
    </xf>
    <xf numFmtId="10" fontId="41" fillId="0" borderId="123" xfId="6" applyNumberFormat="1" applyFont="1" applyBorder="1" applyAlignment="1">
      <alignment wrapText="1"/>
    </xf>
    <xf numFmtId="166" fontId="41" fillId="0" borderId="50" xfId="4" applyFont="1" applyBorder="1" applyAlignment="1">
      <alignment wrapText="1"/>
    </xf>
    <xf numFmtId="9" fontId="41" fillId="0" borderId="125" xfId="5" applyFont="1" applyBorder="1" applyAlignment="1">
      <alignment wrapText="1"/>
    </xf>
    <xf numFmtId="166" fontId="41" fillId="0" borderId="50" xfId="4" applyFont="1" applyFill="1" applyBorder="1" applyAlignment="1">
      <alignment wrapText="1"/>
    </xf>
    <xf numFmtId="9" fontId="41" fillId="0" borderId="128" xfId="5" applyFont="1" applyBorder="1" applyAlignment="1">
      <alignment wrapText="1"/>
    </xf>
    <xf numFmtId="0" fontId="42" fillId="13" borderId="90" xfId="6" applyFont="1" applyFill="1" applyBorder="1" applyAlignment="1">
      <alignment horizontal="center" vertical="center" wrapText="1"/>
    </xf>
    <xf numFmtId="0" fontId="42" fillId="3" borderId="91" xfId="6" applyFont="1" applyFill="1" applyBorder="1" applyAlignment="1">
      <alignment horizontal="center" vertical="center" wrapText="1"/>
    </xf>
    <xf numFmtId="0" fontId="41" fillId="0" borderId="97" xfId="6" applyFont="1" applyBorder="1" applyAlignment="1">
      <alignment wrapText="1"/>
    </xf>
    <xf numFmtId="0" fontId="42" fillId="3" borderId="78" xfId="6" applyFont="1" applyFill="1" applyBorder="1" applyAlignment="1">
      <alignment horizontal="center" vertical="top" wrapText="1"/>
    </xf>
    <xf numFmtId="0" fontId="29" fillId="0" borderId="123" xfId="6" applyFont="1" applyBorder="1" applyAlignment="1">
      <alignment wrapText="1"/>
    </xf>
    <xf numFmtId="0" fontId="44" fillId="0" borderId="123" xfId="6" applyFont="1" applyBorder="1" applyAlignment="1">
      <alignment wrapText="1"/>
    </xf>
    <xf numFmtId="0" fontId="29" fillId="0" borderId="123" xfId="6" applyFont="1" applyBorder="1" applyAlignment="1">
      <alignment vertical="center" wrapText="1"/>
    </xf>
    <xf numFmtId="10" fontId="29" fillId="0" borderId="123" xfId="6" applyNumberFormat="1" applyFont="1" applyBorder="1" applyAlignment="1">
      <alignment wrapText="1"/>
    </xf>
    <xf numFmtId="0" fontId="32" fillId="0" borderId="123" xfId="6" applyFont="1" applyBorder="1"/>
    <xf numFmtId="0" fontId="41" fillId="0" borderId="82" xfId="6" applyFont="1" applyAlignment="1">
      <alignment wrapText="1"/>
    </xf>
    <xf numFmtId="4" fontId="29" fillId="0" borderId="123" xfId="6" applyNumberFormat="1" applyFont="1" applyBorder="1" applyAlignment="1">
      <alignment vertical="center" wrapText="1"/>
    </xf>
    <xf numFmtId="4" fontId="32" fillId="0" borderId="123" xfId="6" applyNumberFormat="1" applyFont="1" applyBorder="1" applyAlignment="1">
      <alignment vertical="center"/>
    </xf>
    <xf numFmtId="0" fontId="47" fillId="0" borderId="123" xfId="6" applyBorder="1"/>
    <xf numFmtId="4" fontId="29" fillId="0" borderId="123" xfId="6" applyNumberFormat="1" applyFont="1" applyBorder="1" applyAlignment="1">
      <alignment wrapText="1"/>
    </xf>
    <xf numFmtId="0" fontId="32" fillId="0" borderId="123" xfId="6" applyFont="1" applyBorder="1" applyAlignment="1">
      <alignment wrapText="1"/>
    </xf>
    <xf numFmtId="0" fontId="32" fillId="0" borderId="123" xfId="6" applyFont="1" applyBorder="1" applyAlignment="1">
      <alignment vertical="center"/>
    </xf>
    <xf numFmtId="4" fontId="44" fillId="0" borderId="123" xfId="6" applyNumberFormat="1" applyFont="1" applyBorder="1" applyAlignment="1">
      <alignment wrapText="1"/>
    </xf>
    <xf numFmtId="0" fontId="45" fillId="0" borderId="82" xfId="6" applyFont="1" applyAlignment="1">
      <alignment wrapText="1"/>
    </xf>
    <xf numFmtId="0" fontId="29" fillId="0" borderId="123" xfId="6" applyFont="1" applyBorder="1"/>
    <xf numFmtId="9" fontId="29" fillId="0" borderId="123" xfId="6" applyNumberFormat="1" applyFont="1" applyBorder="1" applyAlignment="1">
      <alignment wrapText="1"/>
    </xf>
    <xf numFmtId="186" fontId="29" fillId="0" borderId="123" xfId="6" applyNumberFormat="1" applyFont="1" applyBorder="1" applyAlignment="1">
      <alignment vertical="center" wrapText="1"/>
    </xf>
    <xf numFmtId="3" fontId="32" fillId="0" borderId="123" xfId="6" applyNumberFormat="1" applyFont="1" applyBorder="1"/>
    <xf numFmtId="186" fontId="29" fillId="0" borderId="123" xfId="6" applyNumberFormat="1" applyFont="1" applyBorder="1" applyAlignment="1">
      <alignment wrapText="1"/>
    </xf>
    <xf numFmtId="186" fontId="41" fillId="0" borderId="123" xfId="6" applyNumberFormat="1" applyFont="1" applyBorder="1" applyAlignment="1">
      <alignment wrapText="1"/>
    </xf>
    <xf numFmtId="186" fontId="44" fillId="0" borderId="123" xfId="6" applyNumberFormat="1" applyFont="1" applyBorder="1" applyAlignment="1">
      <alignment wrapText="1"/>
    </xf>
    <xf numFmtId="3" fontId="32" fillId="0" borderId="123" xfId="6" applyNumberFormat="1" applyFont="1" applyBorder="1" applyAlignment="1">
      <alignment wrapText="1"/>
    </xf>
    <xf numFmtId="2" fontId="29" fillId="0" borderId="123" xfId="6" applyNumberFormat="1" applyFont="1" applyBorder="1" applyAlignment="1">
      <alignment wrapText="1"/>
    </xf>
    <xf numFmtId="2" fontId="29" fillId="0" borderId="123" xfId="6" applyNumberFormat="1" applyFont="1" applyBorder="1" applyAlignment="1">
      <alignment vertical="center" wrapText="1"/>
    </xf>
    <xf numFmtId="0" fontId="42" fillId="3" borderId="132" xfId="6" applyFont="1" applyFill="1" applyBorder="1" applyAlignment="1">
      <alignment horizontal="center" vertical="center" wrapText="1"/>
    </xf>
    <xf numFmtId="0" fontId="29" fillId="0" borderId="133" xfId="6" applyFont="1" applyBorder="1" applyAlignment="1">
      <alignment wrapText="1"/>
    </xf>
    <xf numFmtId="9" fontId="29" fillId="0" borderId="123" xfId="6" applyNumberFormat="1" applyFont="1" applyBorder="1" applyAlignment="1">
      <alignment vertical="center" wrapText="1"/>
    </xf>
    <xf numFmtId="0" fontId="32" fillId="0" borderId="134" xfId="6" applyFont="1" applyBorder="1"/>
    <xf numFmtId="3" fontId="32" fillId="0" borderId="134" xfId="6" applyNumberFormat="1" applyFont="1" applyBorder="1"/>
    <xf numFmtId="3" fontId="32" fillId="0" borderId="134" xfId="6" applyNumberFormat="1" applyFont="1" applyBorder="1" applyAlignment="1">
      <alignment wrapText="1"/>
    </xf>
    <xf numFmtId="0" fontId="32" fillId="0" borderId="134" xfId="6" applyFont="1" applyBorder="1" applyAlignment="1">
      <alignment wrapText="1"/>
    </xf>
    <xf numFmtId="4" fontId="32" fillId="0" borderId="134" xfId="6" applyNumberFormat="1" applyFont="1" applyBorder="1" applyAlignment="1">
      <alignment vertical="center"/>
    </xf>
    <xf numFmtId="0" fontId="29" fillId="0" borderId="135" xfId="6" applyFont="1" applyBorder="1" applyAlignment="1">
      <alignment wrapText="1"/>
    </xf>
    <xf numFmtId="0" fontId="29" fillId="0" borderId="136" xfId="6" applyFont="1" applyBorder="1" applyAlignment="1">
      <alignment wrapText="1"/>
    </xf>
    <xf numFmtId="10" fontId="29" fillId="0" borderId="136" xfId="6" applyNumberFormat="1" applyFont="1" applyBorder="1" applyAlignment="1">
      <alignment wrapText="1"/>
    </xf>
    <xf numFmtId="0" fontId="42" fillId="3" borderId="50" xfId="6" applyFont="1" applyFill="1" applyBorder="1" applyAlignment="1">
      <alignment horizontal="center" vertical="top" wrapText="1"/>
    </xf>
    <xf numFmtId="0" fontId="41" fillId="0" borderId="98" xfId="6" applyFont="1" applyBorder="1" applyAlignment="1">
      <alignment wrapText="1"/>
    </xf>
    <xf numFmtId="165" fontId="32" fillId="0" borderId="123" xfId="6" applyNumberFormat="1" applyFont="1" applyBorder="1" applyAlignment="1">
      <alignment horizontal="right" vertical="center" wrapText="1"/>
    </xf>
    <xf numFmtId="0" fontId="32" fillId="0" borderId="123" xfId="6" applyFont="1" applyBorder="1" applyAlignment="1">
      <alignment vertical="center" wrapText="1"/>
    </xf>
    <xf numFmtId="0" fontId="32" fillId="0" borderId="123" xfId="6" applyFont="1" applyBorder="1" applyAlignment="1">
      <alignment horizontal="right" vertical="center" wrapText="1"/>
    </xf>
    <xf numFmtId="165" fontId="29" fillId="0" borderId="123" xfId="6" applyNumberFormat="1" applyFont="1" applyBorder="1" applyAlignment="1">
      <alignment horizontal="right" vertical="center" wrapText="1"/>
    </xf>
    <xf numFmtId="0" fontId="29" fillId="2" borderId="123" xfId="6" applyFont="1" applyFill="1" applyBorder="1" applyAlignment="1">
      <alignment wrapText="1"/>
    </xf>
    <xf numFmtId="4" fontId="32" fillId="0" borderId="123" xfId="6" applyNumberFormat="1" applyFont="1" applyBorder="1" applyAlignment="1">
      <alignment vertical="center" wrapText="1"/>
    </xf>
    <xf numFmtId="172" fontId="32" fillId="0" borderId="123" xfId="6" applyNumberFormat="1" applyFont="1" applyBorder="1" applyAlignment="1">
      <alignment wrapText="1"/>
    </xf>
    <xf numFmtId="172" fontId="32" fillId="0" borderId="123" xfId="6" applyNumberFormat="1" applyFont="1" applyBorder="1" applyAlignment="1">
      <alignment horizontal="right" vertical="center" wrapText="1"/>
    </xf>
    <xf numFmtId="0" fontId="41" fillId="0" borderId="107" xfId="6" applyFont="1" applyBorder="1" applyAlignment="1">
      <alignment wrapText="1"/>
    </xf>
    <xf numFmtId="0" fontId="41" fillId="0" borderId="86" xfId="6" applyFont="1" applyBorder="1" applyAlignment="1">
      <alignment wrapText="1"/>
    </xf>
    <xf numFmtId="172" fontId="37" fillId="0" borderId="123" xfId="6" applyNumberFormat="1" applyFont="1" applyBorder="1" applyAlignment="1">
      <alignment wrapText="1"/>
    </xf>
    <xf numFmtId="172" fontId="37" fillId="0" borderId="123" xfId="6" applyNumberFormat="1" applyFont="1" applyBorder="1" applyAlignment="1">
      <alignment horizontal="right" vertical="center" wrapText="1"/>
    </xf>
    <xf numFmtId="0" fontId="42" fillId="3" borderId="97" xfId="6" applyFont="1" applyFill="1" applyBorder="1" applyAlignment="1">
      <alignment horizontal="center" vertical="center" wrapText="1"/>
    </xf>
    <xf numFmtId="0" fontId="42" fillId="3" borderId="98" xfId="6" applyFont="1" applyFill="1" applyBorder="1" applyAlignment="1">
      <alignment horizontal="center" vertical="center" wrapText="1"/>
    </xf>
    <xf numFmtId="0" fontId="29" fillId="0" borderId="83" xfId="6" applyFont="1" applyBorder="1" applyAlignment="1">
      <alignment wrapText="1"/>
    </xf>
    <xf numFmtId="0" fontId="29" fillId="0" borderId="90" xfId="6" applyFont="1" applyBorder="1" applyAlignment="1">
      <alignment wrapText="1"/>
    </xf>
    <xf numFmtId="0" fontId="29" fillId="2" borderId="90" xfId="6" applyFont="1" applyFill="1" applyBorder="1" applyAlignment="1">
      <alignment wrapText="1"/>
    </xf>
    <xf numFmtId="0" fontId="29" fillId="2" borderId="96" xfId="6" applyFont="1" applyFill="1" applyBorder="1" applyAlignment="1">
      <alignment wrapText="1"/>
    </xf>
    <xf numFmtId="0" fontId="41" fillId="0" borderId="117" xfId="6" applyFont="1" applyBorder="1" applyAlignment="1">
      <alignment wrapText="1"/>
    </xf>
    <xf numFmtId="0" fontId="41" fillId="0" borderId="80" xfId="6" applyFont="1" applyBorder="1" applyAlignment="1">
      <alignment wrapText="1"/>
    </xf>
    <xf numFmtId="0" fontId="41" fillId="0" borderId="120" xfId="6" applyFont="1" applyBorder="1" applyAlignment="1">
      <alignment wrapText="1"/>
    </xf>
    <xf numFmtId="0" fontId="29" fillId="0" borderId="123" xfId="6" applyFont="1" applyBorder="1" applyAlignment="1">
      <alignment horizontal="right" vertical="center" wrapText="1"/>
    </xf>
    <xf numFmtId="0" fontId="29" fillId="0" borderId="50" xfId="6" applyFont="1" applyBorder="1" applyAlignment="1">
      <alignment wrapText="1"/>
    </xf>
    <xf numFmtId="0" fontId="43" fillId="2" borderId="82" xfId="6" applyFont="1" applyFill="1" applyAlignment="1">
      <alignment wrapText="1"/>
    </xf>
    <xf numFmtId="0" fontId="29" fillId="2" borderId="82" xfId="6" applyFont="1" applyFill="1" applyAlignment="1">
      <alignment wrapText="1"/>
    </xf>
    <xf numFmtId="4" fontId="29" fillId="2" borderId="82" xfId="6" applyNumberFormat="1" applyFont="1" applyFill="1" applyAlignment="1">
      <alignment wrapText="1"/>
    </xf>
    <xf numFmtId="0" fontId="16" fillId="2" borderId="82" xfId="6" applyFont="1" applyFill="1" applyAlignment="1">
      <alignment vertical="top"/>
    </xf>
    <xf numFmtId="166" fontId="0" fillId="0" borderId="0" xfId="1" applyFont="1"/>
    <xf numFmtId="166" fontId="0" fillId="0" borderId="0" xfId="0" applyNumberFormat="1"/>
    <xf numFmtId="0" fontId="47" fillId="0" borderId="0" xfId="0" applyFont="1"/>
    <xf numFmtId="0" fontId="47" fillId="0" borderId="82" xfId="0" applyFont="1" applyBorder="1"/>
    <xf numFmtId="3" fontId="32" fillId="0" borderId="134" xfId="6" applyNumberFormat="1" applyFont="1" applyBorder="1" applyAlignment="1">
      <alignment vertical="center"/>
    </xf>
    <xf numFmtId="4" fontId="32" fillId="0" borderId="134" xfId="6" applyNumberFormat="1" applyFont="1" applyBorder="1"/>
    <xf numFmtId="172" fontId="32" fillId="0" borderId="50" xfId="6" applyNumberFormat="1" applyFont="1" applyBorder="1" applyAlignment="1">
      <alignment horizontal="right" vertical="center" wrapText="1"/>
    </xf>
    <xf numFmtId="172" fontId="37" fillId="0" borderId="50" xfId="6" applyNumberFormat="1" applyFont="1" applyBorder="1" applyAlignment="1">
      <alignment wrapText="1"/>
    </xf>
    <xf numFmtId="49" fontId="37" fillId="0" borderId="50" xfId="6" applyNumberFormat="1" applyFont="1" applyBorder="1" applyAlignment="1">
      <alignment wrapText="1"/>
    </xf>
    <xf numFmtId="172" fontId="37" fillId="0" borderId="50" xfId="6" applyNumberFormat="1" applyFont="1" applyBorder="1" applyAlignment="1">
      <alignment horizontal="right" vertical="center" wrapText="1"/>
    </xf>
    <xf numFmtId="49" fontId="37" fillId="0" borderId="50" xfId="6" applyNumberFormat="1" applyFont="1" applyBorder="1" applyAlignment="1">
      <alignment horizontal="right" vertical="center" wrapText="1"/>
    </xf>
    <xf numFmtId="49" fontId="32" fillId="0" borderId="50" xfId="6" applyNumberFormat="1" applyFont="1" applyBorder="1" applyAlignment="1">
      <alignment horizontal="right" vertical="center" wrapText="1"/>
    </xf>
    <xf numFmtId="0" fontId="9" fillId="5" borderId="103" xfId="0" applyFont="1" applyFill="1" applyBorder="1" applyAlignment="1">
      <alignment horizontal="center" vertical="center" wrapText="1"/>
    </xf>
    <xf numFmtId="0" fontId="9" fillId="4" borderId="59" xfId="0" applyFont="1" applyFill="1" applyBorder="1" applyAlignment="1">
      <alignment horizontal="center" vertical="center" wrapText="1"/>
    </xf>
    <xf numFmtId="0" fontId="8" fillId="8" borderId="103" xfId="0" applyFont="1" applyFill="1" applyBorder="1" applyAlignment="1">
      <alignment horizontal="center" vertical="center" wrapText="1"/>
    </xf>
    <xf numFmtId="10" fontId="22" fillId="0" borderId="146" xfId="2" applyNumberFormat="1" applyFont="1" applyFill="1" applyBorder="1" applyAlignment="1" applyProtection="1">
      <alignment horizontal="center" vertical="center"/>
      <protection locked="0"/>
    </xf>
    <xf numFmtId="175" fontId="9" fillId="14" borderId="147" xfId="0" applyNumberFormat="1" applyFont="1" applyFill="1" applyBorder="1" applyAlignment="1">
      <alignment horizontal="right" vertical="center" wrapText="1"/>
    </xf>
    <xf numFmtId="175" fontId="9" fillId="14" borderId="148" xfId="0" applyNumberFormat="1" applyFont="1" applyFill="1" applyBorder="1" applyAlignment="1">
      <alignment horizontal="right" vertical="center" wrapText="1"/>
    </xf>
    <xf numFmtId="175" fontId="9" fillId="14" borderId="148" xfId="0" applyNumberFormat="1" applyFont="1" applyFill="1" applyBorder="1" applyAlignment="1">
      <alignment horizontal="right" vertical="center"/>
    </xf>
    <xf numFmtId="176" fontId="9" fillId="14" borderId="148" xfId="0" applyNumberFormat="1" applyFont="1" applyFill="1" applyBorder="1" applyAlignment="1">
      <alignment horizontal="center" vertical="center"/>
    </xf>
    <xf numFmtId="175" fontId="9" fillId="14" borderId="148" xfId="0" applyNumberFormat="1" applyFont="1" applyFill="1" applyBorder="1" applyAlignment="1">
      <alignment horizontal="center" vertical="center" wrapText="1"/>
    </xf>
    <xf numFmtId="3" fontId="9" fillId="14" borderId="148" xfId="0" applyNumberFormat="1" applyFont="1" applyFill="1" applyBorder="1" applyAlignment="1">
      <alignment horizontal="center" vertical="center" wrapText="1"/>
    </xf>
    <xf numFmtId="10" fontId="22" fillId="14" borderId="148" xfId="0" applyNumberFormat="1" applyFont="1" applyFill="1" applyBorder="1" applyAlignment="1" applyProtection="1">
      <alignment horizontal="center" vertical="center"/>
      <protection locked="0"/>
    </xf>
    <xf numFmtId="10" fontId="22" fillId="14" borderId="149" xfId="0" applyNumberFormat="1" applyFont="1" applyFill="1" applyBorder="1" applyAlignment="1" applyProtection="1">
      <alignment horizontal="center" vertical="center"/>
      <protection locked="0"/>
    </xf>
    <xf numFmtId="10" fontId="22" fillId="0" borderId="144" xfId="2" applyNumberFormat="1" applyFont="1" applyFill="1" applyBorder="1" applyAlignment="1" applyProtection="1">
      <alignment horizontal="center" vertical="center"/>
      <protection locked="0"/>
    </xf>
    <xf numFmtId="175" fontId="9" fillId="14" borderId="148" xfId="0" applyNumberFormat="1" applyFont="1" applyFill="1" applyBorder="1" applyAlignment="1" applyProtection="1">
      <alignment horizontal="right" vertical="center" wrapText="1"/>
      <protection locked="0"/>
    </xf>
    <xf numFmtId="175" fontId="9" fillId="15" borderId="150" xfId="0" applyNumberFormat="1" applyFont="1" applyFill="1" applyBorder="1" applyAlignment="1">
      <alignment horizontal="right" vertical="center" wrapText="1"/>
    </xf>
    <xf numFmtId="175" fontId="9" fillId="15" borderId="151" xfId="0" applyNumberFormat="1" applyFont="1" applyFill="1" applyBorder="1" applyAlignment="1">
      <alignment horizontal="right" vertical="center" wrapText="1"/>
    </xf>
    <xf numFmtId="175" fontId="9" fillId="15" borderId="151" xfId="0" applyNumberFormat="1" applyFont="1" applyFill="1" applyBorder="1" applyAlignment="1" applyProtection="1">
      <alignment horizontal="right" vertical="center" wrapText="1"/>
      <protection locked="0"/>
    </xf>
    <xf numFmtId="175" fontId="9" fillId="15" borderId="151" xfId="0" applyNumberFormat="1" applyFont="1" applyFill="1" applyBorder="1" applyAlignment="1">
      <alignment horizontal="center" vertical="center" wrapText="1"/>
    </xf>
    <xf numFmtId="175" fontId="9" fillId="15" borderId="153" xfId="0" applyNumberFormat="1" applyFont="1" applyFill="1" applyBorder="1" applyAlignment="1">
      <alignment horizontal="right" vertical="center" wrapText="1"/>
    </xf>
    <xf numFmtId="175" fontId="9" fillId="15" borderId="123" xfId="0" applyNumberFormat="1" applyFont="1" applyFill="1" applyBorder="1" applyAlignment="1">
      <alignment horizontal="right" vertical="center" wrapText="1"/>
    </xf>
    <xf numFmtId="175" fontId="9" fillId="15" borderId="123" xfId="0" applyNumberFormat="1" applyFont="1" applyFill="1" applyBorder="1" applyAlignment="1" applyProtection="1">
      <alignment horizontal="right" vertical="center" wrapText="1"/>
      <protection locked="0"/>
    </xf>
    <xf numFmtId="175" fontId="9" fillId="15" borderId="123" xfId="0" applyNumberFormat="1" applyFont="1" applyFill="1" applyBorder="1" applyAlignment="1">
      <alignment horizontal="center" vertical="center" wrapText="1"/>
    </xf>
    <xf numFmtId="175" fontId="9" fillId="15" borderId="134" xfId="0" applyNumberFormat="1" applyFont="1" applyFill="1" applyBorder="1" applyAlignment="1">
      <alignment horizontal="center" vertical="center" wrapText="1"/>
    </xf>
    <xf numFmtId="175" fontId="9" fillId="15" borderId="154" xfId="0" applyNumberFormat="1" applyFont="1" applyFill="1" applyBorder="1" applyAlignment="1">
      <alignment horizontal="right" vertical="center" wrapText="1"/>
    </xf>
    <xf numFmtId="175" fontId="9" fillId="15" borderId="136" xfId="0" applyNumberFormat="1" applyFont="1" applyFill="1" applyBorder="1" applyAlignment="1">
      <alignment horizontal="right" vertical="center" wrapText="1"/>
    </xf>
    <xf numFmtId="175" fontId="9" fillId="15" borderId="136" xfId="0" applyNumberFormat="1" applyFont="1" applyFill="1" applyBorder="1" applyAlignment="1" applyProtection="1">
      <alignment horizontal="right" vertical="center" wrapText="1"/>
      <protection locked="0"/>
    </xf>
    <xf numFmtId="175" fontId="9" fillId="15" borderId="136" xfId="0" applyNumberFormat="1" applyFont="1" applyFill="1" applyBorder="1" applyAlignment="1">
      <alignment horizontal="center" vertical="center" wrapText="1"/>
    </xf>
    <xf numFmtId="175" fontId="9" fillId="15" borderId="137" xfId="0" applyNumberFormat="1" applyFont="1" applyFill="1" applyBorder="1" applyAlignment="1">
      <alignment horizontal="center" vertical="center" wrapText="1"/>
    </xf>
    <xf numFmtId="0" fontId="19" fillId="13" borderId="77" xfId="0" applyFont="1" applyFill="1" applyBorder="1" applyAlignment="1">
      <alignment horizontal="left" vertical="center" wrapText="1"/>
    </xf>
    <xf numFmtId="176" fontId="19" fillId="10" borderId="77" xfId="0" applyNumberFormat="1" applyFont="1" applyFill="1" applyBorder="1" applyAlignment="1">
      <alignment horizontal="left" vertical="center" wrapText="1"/>
    </xf>
    <xf numFmtId="0" fontId="19" fillId="18" borderId="69" xfId="6" applyFont="1" applyFill="1" applyBorder="1" applyAlignment="1">
      <alignment horizontal="center" vertical="center" wrapText="1"/>
    </xf>
    <xf numFmtId="4" fontId="16" fillId="0" borderId="84" xfId="6" applyNumberFormat="1" applyFont="1" applyBorder="1" applyAlignment="1">
      <alignment horizontal="center" vertical="center" wrapText="1"/>
    </xf>
    <xf numFmtId="176" fontId="16" fillId="0" borderId="50" xfId="6" applyNumberFormat="1" applyFont="1" applyBorder="1" applyAlignment="1">
      <alignment horizontal="center" vertical="center"/>
    </xf>
    <xf numFmtId="183" fontId="16" fillId="0" borderId="50" xfId="6" applyNumberFormat="1" applyFont="1" applyBorder="1" applyAlignment="1">
      <alignment horizontal="center" vertical="center"/>
    </xf>
    <xf numFmtId="172" fontId="16" fillId="0" borderId="50" xfId="6" applyNumberFormat="1" applyFont="1" applyBorder="1" applyAlignment="1">
      <alignment horizontal="center" vertical="center"/>
    </xf>
    <xf numFmtId="168" fontId="16" fillId="0" borderId="50" xfId="6" applyNumberFormat="1" applyFont="1" applyBorder="1" applyAlignment="1">
      <alignment horizontal="center" vertical="center"/>
    </xf>
    <xf numFmtId="176" fontId="16" fillId="0" borderId="68" xfId="6" applyNumberFormat="1" applyFont="1" applyBorder="1" applyAlignment="1">
      <alignment horizontal="center" vertical="center"/>
    </xf>
    <xf numFmtId="3" fontId="16" fillId="0" borderId="84" xfId="6" applyNumberFormat="1" applyFont="1" applyBorder="1" applyAlignment="1">
      <alignment horizontal="center" vertical="center" wrapText="1"/>
    </xf>
    <xf numFmtId="3" fontId="16" fillId="0" borderId="50" xfId="6" applyNumberFormat="1" applyFont="1" applyBorder="1" applyAlignment="1">
      <alignment horizontal="center" vertical="center"/>
    </xf>
    <xf numFmtId="176" fontId="40" fillId="16" borderId="50" xfId="6" applyNumberFormat="1" applyFont="1" applyFill="1" applyBorder="1" applyAlignment="1">
      <alignment horizontal="center" vertical="center" wrapText="1"/>
    </xf>
    <xf numFmtId="176" fontId="40" fillId="16" borderId="89" xfId="6" applyNumberFormat="1" applyFont="1" applyFill="1" applyBorder="1" applyAlignment="1">
      <alignment horizontal="center" vertical="center" wrapText="1"/>
    </xf>
    <xf numFmtId="176" fontId="19" fillId="16" borderId="123" xfId="6" applyNumberFormat="1" applyFont="1" applyFill="1" applyBorder="1" applyAlignment="1">
      <alignment vertical="center" wrapText="1"/>
    </xf>
    <xf numFmtId="172" fontId="40" fillId="16" borderId="50" xfId="6" applyNumberFormat="1" applyFont="1" applyFill="1" applyBorder="1" applyAlignment="1">
      <alignment horizontal="center" vertical="center" wrapText="1"/>
    </xf>
    <xf numFmtId="0" fontId="19" fillId="16" borderId="123" xfId="6" applyFont="1" applyFill="1" applyBorder="1" applyAlignment="1">
      <alignment vertical="center" wrapText="1"/>
    </xf>
    <xf numFmtId="0" fontId="32" fillId="19" borderId="123" xfId="6" applyFont="1" applyFill="1" applyBorder="1" applyAlignment="1">
      <alignment wrapText="1"/>
    </xf>
    <xf numFmtId="6" fontId="0" fillId="0" borderId="0" xfId="0" applyNumberFormat="1"/>
    <xf numFmtId="0" fontId="52" fillId="20" borderId="123" xfId="0" applyFont="1" applyFill="1" applyBorder="1" applyAlignment="1">
      <alignment horizontal="center" vertical="center" wrapText="1"/>
    </xf>
    <xf numFmtId="0" fontId="53" fillId="0" borderId="123" xfId="0" applyFont="1" applyBorder="1" applyAlignment="1">
      <alignment horizontal="center" vertical="center" wrapText="1"/>
    </xf>
    <xf numFmtId="0" fontId="53" fillId="0" borderId="123" xfId="0" applyFont="1" applyBorder="1" applyAlignment="1">
      <alignment horizontal="left" vertical="center" wrapText="1"/>
    </xf>
    <xf numFmtId="0" fontId="33" fillId="0" borderId="123" xfId="0" applyFont="1" applyBorder="1" applyAlignment="1">
      <alignment horizontal="center" vertical="center"/>
    </xf>
    <xf numFmtId="6" fontId="33" fillId="0" borderId="123" xfId="0" applyNumberFormat="1" applyFont="1" applyBorder="1" applyAlignment="1">
      <alignment horizontal="center" vertical="center"/>
    </xf>
    <xf numFmtId="6" fontId="38" fillId="0" borderId="123" xfId="0" applyNumberFormat="1" applyFont="1" applyBorder="1" applyAlignment="1">
      <alignment horizontal="center" vertical="center"/>
    </xf>
    <xf numFmtId="0" fontId="53" fillId="0" borderId="123" xfId="0" applyFont="1" applyBorder="1" applyAlignment="1">
      <alignment horizontal="justify" vertical="center" wrapText="1"/>
    </xf>
    <xf numFmtId="0" fontId="55" fillId="20" borderId="162" xfId="0" applyFont="1" applyFill="1" applyBorder="1" applyAlignment="1">
      <alignment horizontal="center" vertical="center" wrapText="1"/>
    </xf>
    <xf numFmtId="0" fontId="55" fillId="20" borderId="163" xfId="0" applyFont="1" applyFill="1" applyBorder="1" applyAlignment="1">
      <alignment horizontal="center" vertical="center" wrapText="1"/>
    </xf>
    <xf numFmtId="6" fontId="23" fillId="21" borderId="162" xfId="0" applyNumberFormat="1" applyFont="1" applyFill="1" applyBorder="1" applyAlignment="1">
      <alignment horizontal="center" vertical="center" wrapText="1"/>
    </xf>
    <xf numFmtId="6" fontId="23" fillId="21" borderId="163" xfId="0" applyNumberFormat="1" applyFont="1" applyFill="1" applyBorder="1" applyAlignment="1">
      <alignment horizontal="center" vertical="center" wrapText="1"/>
    </xf>
    <xf numFmtId="6" fontId="23" fillId="21" borderId="164" xfId="0" applyNumberFormat="1" applyFont="1" applyFill="1" applyBorder="1" applyAlignment="1">
      <alignment horizontal="center" vertical="center" wrapText="1"/>
    </xf>
    <xf numFmtId="6" fontId="23" fillId="21" borderId="161" xfId="0" applyNumberFormat="1" applyFont="1" applyFill="1" applyBorder="1" applyAlignment="1">
      <alignment horizontal="center" vertical="center" wrapText="1"/>
    </xf>
    <xf numFmtId="0" fontId="0" fillId="0" borderId="82" xfId="0" applyBorder="1"/>
    <xf numFmtId="0" fontId="47" fillId="0" borderId="82" xfId="6"/>
    <xf numFmtId="0" fontId="19" fillId="3" borderId="76" xfId="6" applyFont="1" applyFill="1" applyBorder="1" applyAlignment="1">
      <alignment horizontal="center" vertical="center" wrapText="1"/>
    </xf>
    <xf numFmtId="172" fontId="32" fillId="0" borderId="50" xfId="6" applyNumberFormat="1" applyFont="1" applyFill="1" applyBorder="1" applyAlignment="1">
      <alignment horizontal="right" vertical="center" wrapText="1"/>
    </xf>
    <xf numFmtId="172" fontId="37" fillId="0" borderId="50" xfId="6" applyNumberFormat="1" applyFont="1" applyFill="1" applyBorder="1" applyAlignment="1">
      <alignment wrapText="1"/>
    </xf>
    <xf numFmtId="49" fontId="37" fillId="0" borderId="50" xfId="6" applyNumberFormat="1" applyFont="1" applyFill="1" applyBorder="1" applyAlignment="1">
      <alignment wrapText="1"/>
    </xf>
    <xf numFmtId="49" fontId="37" fillId="0" borderId="50" xfId="6" applyNumberFormat="1" applyFont="1" applyFill="1" applyBorder="1" applyAlignment="1">
      <alignment horizontal="left" wrapText="1"/>
    </xf>
    <xf numFmtId="172" fontId="37" fillId="0" borderId="50" xfId="6" applyNumberFormat="1" applyFont="1" applyFill="1" applyBorder="1" applyAlignment="1">
      <alignment horizontal="right" vertical="center" wrapText="1"/>
    </xf>
    <xf numFmtId="172" fontId="32" fillId="0" borderId="97" xfId="6" applyNumberFormat="1" applyFont="1" applyFill="1" applyBorder="1" applyAlignment="1">
      <alignment horizontal="right" vertical="center" wrapText="1"/>
    </xf>
    <xf numFmtId="172" fontId="37" fillId="0" borderId="97" xfId="6" applyNumberFormat="1" applyFont="1" applyFill="1" applyBorder="1" applyAlignment="1">
      <alignment horizontal="right" vertical="center" wrapText="1"/>
    </xf>
    <xf numFmtId="49" fontId="37" fillId="0" borderId="97" xfId="6" applyNumberFormat="1" applyFont="1" applyFill="1" applyBorder="1" applyAlignment="1">
      <alignment horizontal="left" vertical="center" wrapText="1"/>
    </xf>
    <xf numFmtId="49" fontId="37" fillId="0" borderId="97" xfId="6" applyNumberFormat="1" applyFont="1" applyFill="1" applyBorder="1" applyAlignment="1">
      <alignment horizontal="right" vertical="center" wrapText="1"/>
    </xf>
    <xf numFmtId="49" fontId="37" fillId="0" borderId="50" xfId="6" applyNumberFormat="1" applyFont="1" applyFill="1" applyBorder="1" applyAlignment="1">
      <alignment horizontal="right" vertical="center" wrapText="1"/>
    </xf>
    <xf numFmtId="0" fontId="16" fillId="2" borderId="82" xfId="0" applyFont="1" applyFill="1" applyBorder="1" applyAlignment="1">
      <alignment vertical="center"/>
    </xf>
    <xf numFmtId="166" fontId="0" fillId="0" borderId="82" xfId="1" applyFont="1" applyBorder="1"/>
    <xf numFmtId="0" fontId="32" fillId="0" borderId="82" xfId="0" applyFont="1" applyBorder="1" applyAlignment="1">
      <alignment vertical="center"/>
    </xf>
    <xf numFmtId="167" fontId="16" fillId="0" borderId="50" xfId="0" applyNumberFormat="1" applyFont="1" applyFill="1" applyBorder="1" applyAlignment="1">
      <alignment vertical="center"/>
    </xf>
    <xf numFmtId="167" fontId="16" fillId="0" borderId="50" xfId="0" applyNumberFormat="1" applyFont="1" applyFill="1" applyBorder="1" applyAlignment="1" applyProtection="1">
      <alignment vertical="center"/>
      <protection locked="0"/>
    </xf>
    <xf numFmtId="10" fontId="30" fillId="0" borderId="50" xfId="0" applyNumberFormat="1" applyFont="1" applyFill="1" applyBorder="1" applyAlignment="1">
      <alignment horizontal="center" vertical="center" wrapText="1"/>
    </xf>
    <xf numFmtId="10" fontId="30" fillId="0" borderId="50" xfId="0" applyNumberFormat="1" applyFont="1" applyFill="1" applyBorder="1" applyAlignment="1" applyProtection="1">
      <alignment horizontal="center" vertical="center" wrapText="1"/>
      <protection locked="0"/>
    </xf>
    <xf numFmtId="9" fontId="31" fillId="0" borderId="50" xfId="0" applyNumberFormat="1" applyFont="1" applyFill="1" applyBorder="1" applyAlignment="1">
      <alignment horizontal="center" vertical="center" wrapText="1"/>
    </xf>
    <xf numFmtId="10" fontId="19" fillId="3" borderId="177" xfId="0" applyNumberFormat="1" applyFont="1" applyFill="1" applyBorder="1" applyAlignment="1">
      <alignment horizontal="center" vertical="center" wrapText="1"/>
    </xf>
    <xf numFmtId="2" fontId="19" fillId="3" borderId="178" xfId="0" applyNumberFormat="1" applyFont="1" applyFill="1" applyBorder="1" applyAlignment="1">
      <alignment horizontal="center" vertical="center" wrapText="1"/>
    </xf>
    <xf numFmtId="0" fontId="19" fillId="3" borderId="137" xfId="0" applyFont="1" applyFill="1" applyBorder="1" applyAlignment="1">
      <alignment horizontal="center" vertical="center" wrapText="1"/>
    </xf>
    <xf numFmtId="0" fontId="10" fillId="0" borderId="50" xfId="0" applyFont="1" applyFill="1" applyBorder="1" applyAlignment="1">
      <alignment horizontal="center" vertical="center"/>
    </xf>
    <xf numFmtId="0" fontId="10" fillId="0" borderId="50" xfId="0" applyFont="1" applyFill="1" applyBorder="1" applyAlignment="1">
      <alignment horizontal="left" vertical="center" wrapText="1"/>
    </xf>
    <xf numFmtId="0" fontId="10" fillId="0" borderId="50" xfId="0" applyFont="1" applyFill="1" applyBorder="1" applyAlignment="1">
      <alignment horizontal="center" vertical="center" wrapText="1"/>
    </xf>
    <xf numFmtId="9" fontId="10" fillId="0" borderId="50" xfId="0" applyNumberFormat="1" applyFont="1" applyFill="1" applyBorder="1" applyAlignment="1">
      <alignment horizontal="center" vertical="center"/>
    </xf>
    <xf numFmtId="0" fontId="10" fillId="0" borderId="50" xfId="0" applyFont="1" applyFill="1" applyBorder="1" applyAlignment="1">
      <alignment vertical="center"/>
    </xf>
    <xf numFmtId="0" fontId="9" fillId="0" borderId="50" xfId="0" applyFont="1" applyFill="1" applyBorder="1" applyAlignment="1">
      <alignment horizontal="center" vertical="center" wrapText="1"/>
    </xf>
    <xf numFmtId="167" fontId="10" fillId="0" borderId="50" xfId="0" applyNumberFormat="1" applyFont="1" applyFill="1" applyBorder="1" applyAlignment="1">
      <alignment horizontal="center" vertical="center"/>
    </xf>
    <xf numFmtId="9" fontId="9" fillId="0" borderId="50" xfId="0" applyNumberFormat="1" applyFont="1" applyFill="1" applyBorder="1" applyAlignment="1">
      <alignment horizontal="center" vertical="center" wrapText="1"/>
    </xf>
    <xf numFmtId="10" fontId="10" fillId="0" borderId="50" xfId="0" applyNumberFormat="1" applyFont="1" applyFill="1" applyBorder="1" applyAlignment="1">
      <alignment horizontal="center" vertical="center"/>
    </xf>
    <xf numFmtId="9" fontId="10" fillId="0" borderId="50" xfId="0" applyNumberFormat="1" applyFont="1" applyFill="1" applyBorder="1" applyAlignment="1">
      <alignment vertical="center"/>
    </xf>
    <xf numFmtId="10" fontId="11" fillId="0" borderId="50" xfId="0" applyNumberFormat="1" applyFont="1" applyFill="1" applyBorder="1" applyAlignment="1">
      <alignment horizontal="center" vertical="center"/>
    </xf>
    <xf numFmtId="10" fontId="10" fillId="0" borderId="50" xfId="2" applyNumberFormat="1" applyFont="1" applyFill="1" applyBorder="1" applyAlignment="1">
      <alignment horizontal="center" vertical="center"/>
    </xf>
    <xf numFmtId="10" fontId="10" fillId="0" borderId="50" xfId="0" applyNumberFormat="1" applyFont="1" applyFill="1" applyBorder="1" applyAlignment="1" applyProtection="1">
      <alignment horizontal="center" vertical="center"/>
      <protection locked="0"/>
    </xf>
    <xf numFmtId="10" fontId="9" fillId="0" borderId="50" xfId="0" applyNumberFormat="1" applyFont="1" applyFill="1" applyBorder="1" applyAlignment="1" applyProtection="1">
      <alignment horizontal="center" vertical="center"/>
      <protection locked="0"/>
    </xf>
    <xf numFmtId="9" fontId="10" fillId="0" borderId="50" xfId="0" applyNumberFormat="1" applyFont="1" applyFill="1" applyBorder="1" applyAlignment="1" applyProtection="1">
      <alignment horizontal="center" vertical="center"/>
      <protection locked="0"/>
    </xf>
    <xf numFmtId="0" fontId="9" fillId="0" borderId="50" xfId="0" applyFont="1" applyFill="1" applyBorder="1" applyAlignment="1" applyProtection="1">
      <alignment horizontal="left" vertical="top" wrapText="1"/>
      <protection locked="0"/>
    </xf>
    <xf numFmtId="0" fontId="10" fillId="0" borderId="50" xfId="0" applyFont="1" applyFill="1" applyBorder="1" applyAlignment="1" applyProtection="1">
      <alignment horizontal="center" vertical="center" wrapText="1"/>
      <protection locked="0"/>
    </xf>
    <xf numFmtId="0" fontId="10" fillId="0" borderId="50" xfId="0" applyFont="1" applyFill="1" applyBorder="1" applyAlignment="1" applyProtection="1">
      <alignment horizontal="left" vertical="top" wrapText="1"/>
      <protection locked="0"/>
    </xf>
    <xf numFmtId="2" fontId="10" fillId="0" borderId="50" xfId="0" applyNumberFormat="1" applyFont="1" applyFill="1" applyBorder="1" applyAlignment="1">
      <alignment horizontal="center" vertical="center"/>
    </xf>
    <xf numFmtId="3" fontId="9" fillId="0" borderId="123" xfId="0" applyNumberFormat="1" applyFont="1" applyFill="1" applyBorder="1" applyAlignment="1">
      <alignment horizontal="center" vertical="center" wrapText="1"/>
    </xf>
    <xf numFmtId="4" fontId="9" fillId="0" borderId="123" xfId="0" applyNumberFormat="1" applyFont="1" applyFill="1" applyBorder="1" applyAlignment="1">
      <alignment horizontal="center" vertical="center" wrapText="1"/>
    </xf>
    <xf numFmtId="0" fontId="9" fillId="0" borderId="123" xfId="0" applyFont="1" applyFill="1" applyBorder="1" applyAlignment="1">
      <alignment horizontal="center" vertical="center"/>
    </xf>
    <xf numFmtId="174" fontId="9" fillId="0" borderId="123" xfId="0" applyNumberFormat="1" applyFont="1" applyFill="1" applyBorder="1" applyAlignment="1">
      <alignment horizontal="center" vertical="center" wrapText="1"/>
    </xf>
    <xf numFmtId="10" fontId="22" fillId="0" borderId="123" xfId="0" applyNumberFormat="1" applyFont="1" applyFill="1" applyBorder="1" applyAlignment="1" applyProtection="1">
      <alignment horizontal="center" vertical="center"/>
      <protection locked="0"/>
    </xf>
    <xf numFmtId="175" fontId="9" fillId="0" borderId="123" xfId="0" applyNumberFormat="1" applyFont="1" applyFill="1" applyBorder="1" applyAlignment="1">
      <alignment horizontal="right" vertical="center" wrapText="1"/>
    </xf>
    <xf numFmtId="175" fontId="9" fillId="0" borderId="123" xfId="0" applyNumberFormat="1" applyFont="1" applyFill="1" applyBorder="1" applyAlignment="1">
      <alignment horizontal="right" vertical="center"/>
    </xf>
    <xf numFmtId="176" fontId="9" fillId="0" borderId="123" xfId="0" applyNumberFormat="1" applyFont="1" applyFill="1" applyBorder="1" applyAlignment="1">
      <alignment horizontal="center" vertical="center"/>
    </xf>
    <xf numFmtId="6" fontId="9" fillId="0" borderId="123" xfId="0" applyNumberFormat="1" applyFont="1" applyFill="1" applyBorder="1" applyAlignment="1">
      <alignment horizontal="right" vertical="center" wrapText="1"/>
    </xf>
    <xf numFmtId="177" fontId="9" fillId="0" borderId="123" xfId="0" applyNumberFormat="1" applyFont="1" applyFill="1" applyBorder="1" applyAlignment="1">
      <alignment horizontal="right" vertical="center" wrapText="1"/>
    </xf>
    <xf numFmtId="177" fontId="9" fillId="0" borderId="123" xfId="0" applyNumberFormat="1" applyFont="1" applyFill="1" applyBorder="1" applyAlignment="1" applyProtection="1">
      <alignment horizontal="right" vertical="center" wrapText="1"/>
      <protection locked="0"/>
    </xf>
    <xf numFmtId="177" fontId="9" fillId="0" borderId="123" xfId="0" applyNumberFormat="1" applyFont="1" applyFill="1" applyBorder="1" applyAlignment="1">
      <alignment horizontal="center" vertical="center" wrapText="1"/>
    </xf>
    <xf numFmtId="175" fontId="9" fillId="0" borderId="123" xfId="0" applyNumberFormat="1" applyFont="1" applyFill="1" applyBorder="1" applyAlignment="1">
      <alignment horizontal="center" vertical="center" wrapText="1"/>
    </xf>
    <xf numFmtId="172" fontId="9" fillId="0" borderId="123" xfId="0" applyNumberFormat="1" applyFont="1" applyFill="1" applyBorder="1" applyAlignment="1">
      <alignment horizontal="center" vertical="center" wrapText="1"/>
    </xf>
    <xf numFmtId="175" fontId="9" fillId="0" borderId="123" xfId="0" applyNumberFormat="1" applyFont="1" applyFill="1" applyBorder="1" applyAlignment="1" applyProtection="1">
      <alignment horizontal="right" vertical="center" wrapText="1"/>
      <protection locked="0"/>
    </xf>
    <xf numFmtId="3" fontId="9" fillId="0" borderId="123" xfId="0" applyNumberFormat="1" applyFont="1" applyFill="1" applyBorder="1" applyAlignment="1">
      <alignment horizontal="center" vertical="center"/>
    </xf>
    <xf numFmtId="3" fontId="9" fillId="0" borderId="123" xfId="0" applyNumberFormat="1" applyFont="1" applyFill="1" applyBorder="1" applyAlignment="1" applyProtection="1">
      <alignment horizontal="center" vertical="center" wrapText="1"/>
      <protection locked="0"/>
    </xf>
    <xf numFmtId="1" fontId="9" fillId="0" borderId="123" xfId="0" applyNumberFormat="1" applyFont="1" applyFill="1" applyBorder="1" applyAlignment="1">
      <alignment horizontal="center" vertical="center"/>
    </xf>
    <xf numFmtId="179" fontId="9" fillId="0" borderId="123" xfId="0" applyNumberFormat="1" applyFont="1" applyFill="1" applyBorder="1" applyAlignment="1">
      <alignment horizontal="right" vertical="center" wrapText="1"/>
    </xf>
    <xf numFmtId="3" fontId="9" fillId="0" borderId="144" xfId="0" applyNumberFormat="1" applyFont="1" applyFill="1" applyBorder="1" applyAlignment="1">
      <alignment horizontal="center" vertical="center" wrapText="1"/>
    </xf>
    <xf numFmtId="4" fontId="9" fillId="0" borderId="144" xfId="0" applyNumberFormat="1" applyFont="1" applyFill="1" applyBorder="1" applyAlignment="1">
      <alignment horizontal="center" vertical="center" wrapText="1"/>
    </xf>
    <xf numFmtId="0" fontId="9" fillId="0" borderId="144" xfId="0" applyFont="1" applyFill="1" applyBorder="1" applyAlignment="1">
      <alignment horizontal="center" vertical="center"/>
    </xf>
    <xf numFmtId="4" fontId="9" fillId="0" borderId="144" xfId="0" applyNumberFormat="1" applyFont="1" applyFill="1" applyBorder="1" applyAlignment="1" applyProtection="1">
      <alignment horizontal="center" vertical="center" wrapText="1"/>
      <protection locked="0"/>
    </xf>
    <xf numFmtId="176" fontId="9" fillId="0" borderId="144" xfId="0" applyNumberFormat="1" applyFont="1" applyFill="1" applyBorder="1" applyAlignment="1">
      <alignment horizontal="center" vertical="center" wrapText="1"/>
    </xf>
    <xf numFmtId="174" fontId="9" fillId="0" borderId="144" xfId="0" applyNumberFormat="1" applyFont="1" applyFill="1" applyBorder="1" applyAlignment="1">
      <alignment horizontal="center" vertical="center" wrapText="1"/>
    </xf>
    <xf numFmtId="10" fontId="22" fillId="0" borderId="144" xfId="0" applyNumberFormat="1" applyFont="1" applyFill="1" applyBorder="1" applyAlignment="1" applyProtection="1">
      <alignment horizontal="center" vertical="center"/>
      <protection locked="0"/>
    </xf>
    <xf numFmtId="3" fontId="9" fillId="0" borderId="146" xfId="0" applyNumberFormat="1" applyFont="1" applyFill="1" applyBorder="1" applyAlignment="1">
      <alignment horizontal="center" vertical="center" wrapText="1"/>
    </xf>
    <xf numFmtId="4" fontId="9" fillId="0" borderId="146" xfId="0" applyNumberFormat="1" applyFont="1" applyFill="1" applyBorder="1" applyAlignment="1">
      <alignment horizontal="center" vertical="center" wrapText="1"/>
    </xf>
    <xf numFmtId="0" fontId="9" fillId="0" borderId="146" xfId="0" applyFont="1" applyFill="1" applyBorder="1" applyAlignment="1">
      <alignment horizontal="center" vertical="center"/>
    </xf>
    <xf numFmtId="9" fontId="9" fillId="0" borderId="146" xfId="0" applyNumberFormat="1" applyFont="1" applyFill="1" applyBorder="1" applyAlignment="1">
      <alignment horizontal="right" vertical="center" wrapText="1"/>
    </xf>
    <xf numFmtId="9" fontId="9" fillId="0" borderId="146" xfId="0" applyNumberFormat="1" applyFont="1" applyFill="1" applyBorder="1" applyAlignment="1">
      <alignment horizontal="center" vertical="center" wrapText="1"/>
    </xf>
    <xf numFmtId="9" fontId="9" fillId="0" borderId="146" xfId="0" applyNumberFormat="1" applyFont="1" applyFill="1" applyBorder="1" applyAlignment="1" applyProtection="1">
      <alignment horizontal="right" vertical="center" wrapText="1"/>
      <protection locked="0"/>
    </xf>
    <xf numFmtId="174" fontId="9" fillId="0" borderId="146" xfId="0" applyNumberFormat="1" applyFont="1" applyFill="1" applyBorder="1" applyAlignment="1">
      <alignment horizontal="center" vertical="center" wrapText="1"/>
    </xf>
    <xf numFmtId="10" fontId="22" fillId="0" borderId="146" xfId="0" applyNumberFormat="1" applyFont="1" applyFill="1" applyBorder="1" applyAlignment="1" applyProtection="1">
      <alignment horizontal="center" vertical="center"/>
      <protection locked="0"/>
    </xf>
    <xf numFmtId="0" fontId="47" fillId="0" borderId="123" xfId="0" applyFont="1" applyFill="1" applyBorder="1"/>
    <xf numFmtId="9" fontId="9" fillId="0" borderId="144" xfId="0" applyNumberFormat="1" applyFont="1" applyFill="1" applyBorder="1" applyAlignment="1">
      <alignment horizontal="center" vertical="center" wrapText="1"/>
    </xf>
    <xf numFmtId="9" fontId="9" fillId="0" borderId="144" xfId="0" applyNumberFormat="1" applyFont="1" applyFill="1" applyBorder="1" applyAlignment="1" applyProtection="1">
      <alignment horizontal="center" vertical="center" wrapText="1"/>
      <protection locked="0"/>
    </xf>
    <xf numFmtId="3" fontId="9" fillId="0" borderId="146" xfId="0" applyNumberFormat="1" applyFont="1" applyFill="1" applyBorder="1" applyAlignment="1" applyProtection="1">
      <alignment horizontal="center" vertical="center" wrapText="1"/>
      <protection locked="0"/>
    </xf>
    <xf numFmtId="1" fontId="9" fillId="0" borderId="146" xfId="0" applyNumberFormat="1" applyFont="1" applyFill="1" applyBorder="1" applyAlignment="1">
      <alignment horizontal="center" vertical="center" wrapText="1"/>
    </xf>
    <xf numFmtId="176" fontId="9" fillId="0" borderId="123" xfId="0" applyNumberFormat="1" applyFont="1" applyFill="1" applyBorder="1" applyAlignment="1">
      <alignment horizontal="center" vertical="center" wrapText="1"/>
    </xf>
    <xf numFmtId="180" fontId="9" fillId="0" borderId="123" xfId="0" applyNumberFormat="1" applyFont="1" applyFill="1" applyBorder="1" applyAlignment="1">
      <alignment horizontal="center" vertical="center"/>
    </xf>
    <xf numFmtId="1" fontId="9" fillId="0" borderId="123" xfId="0" applyNumberFormat="1" applyFont="1" applyFill="1" applyBorder="1" applyAlignment="1">
      <alignment horizontal="center" vertical="center" wrapText="1"/>
    </xf>
    <xf numFmtId="3" fontId="9" fillId="0" borderId="144" xfId="0" applyNumberFormat="1" applyFont="1" applyFill="1" applyBorder="1" applyAlignment="1" applyProtection="1">
      <alignment horizontal="center" vertical="center" wrapText="1"/>
      <protection locked="0"/>
    </xf>
    <xf numFmtId="180" fontId="9" fillId="0" borderId="144" xfId="0" applyNumberFormat="1" applyFont="1" applyFill="1" applyBorder="1" applyAlignment="1">
      <alignment horizontal="center" vertical="center"/>
    </xf>
    <xf numFmtId="1" fontId="9" fillId="0" borderId="144" xfId="0" applyNumberFormat="1" applyFont="1" applyFill="1" applyBorder="1" applyAlignment="1">
      <alignment horizontal="center" vertical="center" wrapText="1"/>
    </xf>
    <xf numFmtId="181" fontId="22" fillId="0" borderId="123" xfId="0" applyNumberFormat="1" applyFont="1" applyFill="1" applyBorder="1"/>
    <xf numFmtId="178" fontId="9" fillId="0" borderId="123" xfId="0" applyNumberFormat="1" applyFont="1" applyFill="1" applyBorder="1" applyAlignment="1">
      <alignment horizontal="center" vertical="center" wrapText="1"/>
    </xf>
    <xf numFmtId="0" fontId="9" fillId="0" borderId="123" xfId="0" applyFont="1" applyFill="1" applyBorder="1" applyAlignment="1" applyProtection="1">
      <alignment horizontal="center" vertical="center"/>
      <protection locked="0"/>
    </xf>
    <xf numFmtId="175" fontId="9" fillId="0" borderId="123" xfId="0" applyNumberFormat="1" applyFont="1" applyFill="1" applyBorder="1" applyAlignment="1">
      <alignment horizontal="center" vertical="center"/>
    </xf>
    <xf numFmtId="39" fontId="9" fillId="0" borderId="144" xfId="0" applyNumberFormat="1" applyFont="1" applyFill="1" applyBorder="1" applyAlignment="1">
      <alignment horizontal="center" vertical="center"/>
    </xf>
    <xf numFmtId="2" fontId="9" fillId="0" borderId="146" xfId="0" applyNumberFormat="1" applyFont="1" applyFill="1" applyBorder="1" applyAlignment="1">
      <alignment horizontal="center" vertical="center"/>
    </xf>
    <xf numFmtId="182" fontId="9" fillId="0" borderId="146" xfId="0" applyNumberFormat="1" applyFont="1" applyFill="1" applyBorder="1" applyAlignment="1">
      <alignment horizontal="center" vertical="center" wrapText="1"/>
    </xf>
    <xf numFmtId="177" fontId="9" fillId="0" borderId="123" xfId="0" applyNumberFormat="1" applyFont="1" applyFill="1" applyBorder="1" applyAlignment="1">
      <alignment horizontal="right" vertical="center"/>
    </xf>
    <xf numFmtId="177" fontId="9" fillId="0" borderId="123" xfId="0" applyNumberFormat="1" applyFont="1" applyFill="1" applyBorder="1" applyAlignment="1" applyProtection="1">
      <alignment horizontal="right" vertical="center"/>
      <protection locked="0"/>
    </xf>
    <xf numFmtId="177" fontId="9" fillId="0" borderId="123" xfId="0" applyNumberFormat="1" applyFont="1" applyFill="1" applyBorder="1" applyAlignment="1">
      <alignment horizontal="center" vertical="center"/>
    </xf>
    <xf numFmtId="175" fontId="24" fillId="0" borderId="123" xfId="0" applyNumberFormat="1" applyFont="1" applyFill="1" applyBorder="1" applyAlignment="1">
      <alignment horizontal="right" vertical="center"/>
    </xf>
    <xf numFmtId="175" fontId="9" fillId="0" borderId="123" xfId="0" applyNumberFormat="1" applyFont="1" applyFill="1" applyBorder="1" applyAlignment="1" applyProtection="1">
      <alignment horizontal="right" vertical="center"/>
      <protection locked="0"/>
    </xf>
    <xf numFmtId="4" fontId="9" fillId="0" borderId="144" xfId="0" applyNumberFormat="1" applyFont="1" applyFill="1" applyBorder="1" applyAlignment="1">
      <alignment horizontal="center" vertical="center"/>
    </xf>
    <xf numFmtId="174" fontId="9" fillId="0" borderId="146" xfId="0" applyNumberFormat="1" applyFont="1" applyFill="1" applyBorder="1" applyAlignment="1" applyProtection="1">
      <alignment horizontal="center" vertical="center" wrapText="1"/>
      <protection locked="0"/>
    </xf>
    <xf numFmtId="3" fontId="22" fillId="0" borderId="123" xfId="0" applyNumberFormat="1" applyFont="1" applyFill="1" applyBorder="1"/>
    <xf numFmtId="176" fontId="9" fillId="0" borderId="123" xfId="0" applyNumberFormat="1" applyFont="1" applyFill="1" applyBorder="1" applyAlignment="1" applyProtection="1">
      <alignment horizontal="center" vertical="center"/>
      <protection locked="0"/>
    </xf>
    <xf numFmtId="177" fontId="9" fillId="0" borderId="123" xfId="0" applyNumberFormat="1" applyFont="1" applyFill="1" applyBorder="1" applyAlignment="1" applyProtection="1">
      <alignment horizontal="center" vertical="center"/>
      <protection locked="0"/>
    </xf>
    <xf numFmtId="175" fontId="9" fillId="0" borderId="123" xfId="0" applyNumberFormat="1" applyFont="1" applyFill="1" applyBorder="1" applyAlignment="1" applyProtection="1">
      <alignment horizontal="center" vertical="center"/>
      <protection locked="0"/>
    </xf>
    <xf numFmtId="175" fontId="9" fillId="0" borderId="146" xfId="0" applyNumberFormat="1" applyFont="1" applyFill="1" applyBorder="1" applyAlignment="1">
      <alignment horizontal="right" vertical="center" wrapText="1"/>
    </xf>
    <xf numFmtId="175" fontId="9" fillId="0" borderId="146" xfId="0" applyNumberFormat="1" applyFont="1" applyFill="1" applyBorder="1" applyAlignment="1" applyProtection="1">
      <alignment horizontal="right" vertical="center" wrapText="1"/>
      <protection locked="0"/>
    </xf>
    <xf numFmtId="175" fontId="9" fillId="0" borderId="146" xfId="0" applyNumberFormat="1" applyFont="1" applyFill="1" applyBorder="1" applyAlignment="1">
      <alignment horizontal="center" vertical="center" wrapText="1"/>
    </xf>
    <xf numFmtId="9" fontId="9" fillId="0" borderId="146" xfId="2" applyFont="1" applyFill="1" applyBorder="1" applyAlignment="1">
      <alignment horizontal="center" vertical="center" wrapText="1"/>
    </xf>
    <xf numFmtId="176" fontId="9" fillId="0" borderId="146" xfId="0" applyNumberFormat="1" applyFont="1" applyFill="1" applyBorder="1" applyAlignment="1">
      <alignment horizontal="center" vertical="center"/>
    </xf>
    <xf numFmtId="175" fontId="9" fillId="0" borderId="144" xfId="0" applyNumberFormat="1" applyFont="1" applyFill="1" applyBorder="1" applyAlignment="1">
      <alignment horizontal="right" vertical="center" wrapText="1"/>
    </xf>
    <xf numFmtId="175" fontId="9" fillId="0" borderId="144" xfId="0" applyNumberFormat="1" applyFont="1" applyFill="1" applyBorder="1" applyAlignment="1" applyProtection="1">
      <alignment horizontal="right" vertical="center" wrapText="1"/>
      <protection locked="0"/>
    </xf>
    <xf numFmtId="175" fontId="9" fillId="0" borderId="144" xfId="0" applyNumberFormat="1" applyFont="1" applyFill="1" applyBorder="1" applyAlignment="1">
      <alignment horizontal="center" vertical="center" wrapText="1"/>
    </xf>
    <xf numFmtId="176" fontId="9" fillId="0" borderId="144" xfId="0" applyNumberFormat="1" applyFont="1" applyFill="1" applyBorder="1" applyAlignment="1">
      <alignment horizontal="center" vertical="center"/>
    </xf>
    <xf numFmtId="172" fontId="9" fillId="0" borderId="143" xfId="0" applyNumberFormat="1" applyFont="1" applyFill="1" applyBorder="1" applyAlignment="1">
      <alignment horizontal="center"/>
    </xf>
    <xf numFmtId="172" fontId="9" fillId="0" borderId="146" xfId="0" applyNumberFormat="1" applyFont="1" applyFill="1" applyBorder="1" applyAlignment="1">
      <alignment horizontal="center"/>
    </xf>
    <xf numFmtId="172" fontId="9" fillId="0" borderId="139" xfId="0" applyNumberFormat="1" applyFont="1" applyFill="1" applyBorder="1" applyAlignment="1">
      <alignment horizontal="center"/>
    </xf>
    <xf numFmtId="172" fontId="9" fillId="0" borderId="123" xfId="0" applyNumberFormat="1" applyFont="1" applyFill="1" applyBorder="1" applyAlignment="1">
      <alignment horizontal="center"/>
    </xf>
    <xf numFmtId="175" fontId="9" fillId="15" borderId="152" xfId="0" applyNumberFormat="1" applyFont="1" applyFill="1" applyBorder="1" applyAlignment="1">
      <alignment horizontal="center" vertical="center" wrapText="1"/>
    </xf>
    <xf numFmtId="0" fontId="47" fillId="0" borderId="82" xfId="9"/>
    <xf numFmtId="175" fontId="9" fillId="16" borderId="151" xfId="0" applyNumberFormat="1" applyFont="1" applyFill="1" applyBorder="1" applyAlignment="1">
      <alignment horizontal="center" vertical="center" wrapText="1"/>
    </xf>
    <xf numFmtId="175" fontId="9" fillId="16" borderId="123" xfId="0" applyNumberFormat="1" applyFont="1" applyFill="1" applyBorder="1" applyAlignment="1">
      <alignment horizontal="center" vertical="center" wrapText="1"/>
    </xf>
    <xf numFmtId="175" fontId="9" fillId="14" borderId="179" xfId="0" applyNumberFormat="1" applyFont="1" applyFill="1" applyBorder="1" applyAlignment="1">
      <alignment horizontal="right" vertical="center" wrapText="1"/>
    </xf>
    <xf numFmtId="4" fontId="9" fillId="14" borderId="162" xfId="0" applyNumberFormat="1" applyFont="1" applyFill="1" applyBorder="1" applyAlignment="1">
      <alignment horizontal="center" vertical="center" wrapText="1"/>
    </xf>
    <xf numFmtId="0" fontId="6" fillId="3" borderId="21" xfId="0" applyFont="1" applyFill="1" applyBorder="1" applyAlignment="1">
      <alignment horizontal="left" vertical="center" wrapText="1"/>
    </xf>
    <xf numFmtId="0" fontId="3" fillId="0" borderId="6" xfId="0" applyFont="1" applyBorder="1"/>
    <xf numFmtId="0" fontId="3" fillId="0" borderId="7" xfId="0" applyFont="1" applyBorder="1"/>
    <xf numFmtId="0" fontId="2" fillId="0" borderId="2" xfId="0" applyFont="1" applyBorder="1" applyAlignment="1">
      <alignment horizontal="center"/>
    </xf>
    <xf numFmtId="0" fontId="3" fillId="0" borderId="3" xfId="0" applyFont="1" applyBorder="1"/>
    <xf numFmtId="0" fontId="3" fillId="0" borderId="4" xfId="0" applyFont="1" applyBorder="1"/>
    <xf numFmtId="0" fontId="3" fillId="0" borderId="8" xfId="0" applyFont="1" applyBorder="1"/>
    <xf numFmtId="0" fontId="0" fillId="0" borderId="0" xfId="0"/>
    <xf numFmtId="0" fontId="3" fillId="0" borderId="9" xfId="0" applyFont="1" applyBorder="1"/>
    <xf numFmtId="0" fontId="3" fillId="0" borderId="13" xfId="0" applyFont="1" applyBorder="1"/>
    <xf numFmtId="0" fontId="3" fillId="0" borderId="14" xfId="0" applyFont="1" applyBorder="1"/>
    <xf numFmtId="0" fontId="3" fillId="0" borderId="15" xfId="0" applyFont="1" applyBorder="1"/>
    <xf numFmtId="0" fontId="6" fillId="0" borderId="19" xfId="0" applyFont="1" applyBorder="1" applyAlignment="1">
      <alignment horizontal="left" vertical="center" wrapText="1"/>
    </xf>
    <xf numFmtId="0" fontId="3" fillId="0" borderId="17" xfId="0" applyFont="1" applyBorder="1"/>
    <xf numFmtId="0" fontId="3" fillId="0" borderId="20" xfId="0" applyFont="1" applyBorder="1"/>
    <xf numFmtId="0" fontId="6" fillId="0" borderId="13" xfId="0" applyFont="1" applyBorder="1" applyAlignment="1">
      <alignment horizontal="left" vertical="center" wrapText="1"/>
    </xf>
    <xf numFmtId="0" fontId="4" fillId="3" borderId="5" xfId="0" applyFont="1" applyFill="1" applyBorder="1" applyAlignment="1">
      <alignment horizontal="center" vertical="center" wrapText="1"/>
    </xf>
    <xf numFmtId="0" fontId="5" fillId="3" borderId="10" xfId="0" applyFont="1" applyFill="1" applyBorder="1" applyAlignment="1">
      <alignment horizontal="center"/>
    </xf>
    <xf numFmtId="0" fontId="3" fillId="0" borderId="11" xfId="0" applyFont="1" applyBorder="1"/>
    <xf numFmtId="0" fontId="3" fillId="0" borderId="12" xfId="0" applyFont="1" applyBorder="1"/>
    <xf numFmtId="0" fontId="4" fillId="2" borderId="16" xfId="0" applyFont="1" applyFill="1" applyBorder="1" applyAlignment="1">
      <alignment vertical="center" wrapText="1"/>
    </xf>
    <xf numFmtId="0" fontId="3" fillId="0" borderId="18" xfId="0" applyFont="1" applyBorder="1"/>
    <xf numFmtId="0" fontId="4" fillId="2" borderId="19" xfId="0" applyFont="1" applyFill="1" applyBorder="1" applyAlignment="1">
      <alignment horizontal="left" vertical="center" wrapText="1"/>
    </xf>
    <xf numFmtId="0" fontId="7" fillId="5" borderId="19" xfId="0" applyFont="1" applyFill="1" applyBorder="1" applyAlignment="1">
      <alignment horizontal="center" vertical="center"/>
    </xf>
    <xf numFmtId="0" fontId="7" fillId="5" borderId="29" xfId="0" applyFont="1" applyFill="1" applyBorder="1" applyAlignment="1">
      <alignment horizontal="center" vertical="center"/>
    </xf>
    <xf numFmtId="0" fontId="7" fillId="3" borderId="19"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3" fillId="0" borderId="23" xfId="0" applyFont="1" applyBorder="1"/>
    <xf numFmtId="0" fontId="3" fillId="0" borderId="24" xfId="0" applyFont="1" applyBorder="1"/>
    <xf numFmtId="0" fontId="3" fillId="0" borderId="30" xfId="0" applyFont="1" applyBorder="1"/>
    <xf numFmtId="0" fontId="1" fillId="0" borderId="51" xfId="0" applyFont="1" applyBorder="1" applyAlignment="1">
      <alignment horizontal="left" vertical="center" wrapText="1"/>
    </xf>
    <xf numFmtId="0" fontId="3" fillId="0" borderId="52" xfId="0" applyFont="1" applyBorder="1"/>
    <xf numFmtId="0" fontId="3" fillId="0" borderId="53" xfId="0" applyFont="1" applyBorder="1"/>
    <xf numFmtId="0" fontId="1" fillId="0" borderId="51" xfId="0" applyFont="1" applyBorder="1" applyAlignment="1">
      <alignment horizontal="left" vertical="center"/>
    </xf>
    <xf numFmtId="0" fontId="14" fillId="12" borderId="51" xfId="0" applyFont="1" applyFill="1" applyBorder="1" applyAlignment="1">
      <alignment horizontal="center" vertical="center"/>
    </xf>
    <xf numFmtId="0" fontId="14" fillId="12" borderId="51"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3" fillId="0" borderId="34" xfId="0" applyFont="1" applyBorder="1"/>
    <xf numFmtId="0" fontId="3" fillId="0" borderId="49" xfId="0" applyFont="1" applyBorder="1"/>
    <xf numFmtId="0" fontId="8" fillId="5" borderId="25" xfId="0" applyFont="1" applyFill="1" applyBorder="1" applyAlignment="1">
      <alignment horizontal="center" vertical="center" wrapText="1"/>
    </xf>
    <xf numFmtId="0" fontId="3" fillId="0" borderId="31" xfId="0" applyFont="1" applyBorder="1"/>
    <xf numFmtId="0" fontId="3" fillId="0" borderId="46" xfId="0" applyFont="1" applyBorder="1"/>
    <xf numFmtId="0" fontId="6" fillId="6" borderId="25" xfId="0" applyFont="1" applyFill="1" applyBorder="1" applyAlignment="1">
      <alignment horizontal="center" vertical="center" wrapText="1"/>
    </xf>
    <xf numFmtId="0" fontId="6" fillId="4" borderId="25"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3" fillId="0" borderId="33" xfId="0" applyFont="1" applyBorder="1"/>
    <xf numFmtId="0" fontId="3" fillId="0" borderId="48" xfId="0" applyFont="1" applyBorder="1"/>
    <xf numFmtId="0" fontId="8" fillId="3" borderId="26" xfId="0" applyFont="1" applyFill="1" applyBorder="1" applyAlignment="1">
      <alignment horizontal="center" vertical="center" wrapText="1"/>
    </xf>
    <xf numFmtId="0" fontId="3" fillId="0" borderId="32" xfId="0" applyFont="1" applyBorder="1"/>
    <xf numFmtId="0" fontId="3" fillId="0" borderId="47" xfId="0" applyFont="1" applyBorder="1"/>
    <xf numFmtId="0" fontId="17" fillId="0" borderId="2" xfId="0" applyFont="1" applyBorder="1" applyAlignment="1">
      <alignment horizontal="center"/>
    </xf>
    <xf numFmtId="0" fontId="19" fillId="3" borderId="19"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6" fillId="0" borderId="19" xfId="0" applyFont="1" applyBorder="1" applyAlignment="1">
      <alignment horizontal="left" vertical="center"/>
    </xf>
    <xf numFmtId="0" fontId="7" fillId="3" borderId="5" xfId="0" applyFont="1" applyFill="1" applyBorder="1" applyAlignment="1">
      <alignment horizontal="center" vertical="center" wrapText="1"/>
    </xf>
    <xf numFmtId="0" fontId="3" fillId="0" borderId="54" xfId="0" applyFont="1" applyBorder="1"/>
    <xf numFmtId="0" fontId="18" fillId="3" borderId="55" xfId="0" applyFont="1" applyFill="1" applyBorder="1" applyAlignment="1">
      <alignment horizontal="center" vertical="center" wrapText="1"/>
    </xf>
    <xf numFmtId="0" fontId="3" fillId="0" borderId="56" xfId="0" applyFont="1" applyBorder="1"/>
    <xf numFmtId="0" fontId="3" fillId="0" borderId="57" xfId="0" applyFont="1" applyBorder="1"/>
    <xf numFmtId="0" fontId="6" fillId="0" borderId="17" xfId="0" applyFont="1" applyBorder="1" applyAlignment="1">
      <alignment horizontal="left" vertical="center"/>
    </xf>
    <xf numFmtId="0" fontId="8" fillId="3" borderId="28" xfId="0" applyFont="1" applyFill="1" applyBorder="1" applyAlignment="1" applyProtection="1">
      <alignment horizontal="center" vertical="center" wrapText="1"/>
      <protection locked="0"/>
    </xf>
    <xf numFmtId="0" fontId="3" fillId="0" borderId="34" xfId="0" applyFont="1" applyBorder="1" applyProtection="1">
      <protection locked="0"/>
    </xf>
    <xf numFmtId="0" fontId="3" fillId="0" borderId="49" xfId="0" applyFont="1" applyBorder="1" applyProtection="1">
      <protection locked="0"/>
    </xf>
    <xf numFmtId="0" fontId="8" fillId="3" borderId="27" xfId="0" applyFont="1" applyFill="1" applyBorder="1" applyAlignment="1" applyProtection="1">
      <alignment horizontal="center" vertical="center" wrapText="1"/>
      <protection locked="0"/>
    </xf>
    <xf numFmtId="0" fontId="3" fillId="0" borderId="33" xfId="0" applyFont="1" applyBorder="1" applyProtection="1">
      <protection locked="0"/>
    </xf>
    <xf numFmtId="0" fontId="3" fillId="0" borderId="121" xfId="0" applyFont="1" applyBorder="1" applyProtection="1">
      <protection locked="0"/>
    </xf>
    <xf numFmtId="0" fontId="6" fillId="5" borderId="25" xfId="0" applyFont="1" applyFill="1" applyBorder="1" applyAlignment="1" applyProtection="1">
      <alignment horizontal="center" vertical="center" wrapText="1"/>
      <protection locked="0"/>
    </xf>
    <xf numFmtId="0" fontId="3" fillId="0" borderId="31" xfId="0" applyFont="1" applyBorder="1" applyProtection="1">
      <protection locked="0"/>
    </xf>
    <xf numFmtId="0" fontId="3" fillId="0" borderId="46" xfId="0" applyFont="1" applyBorder="1" applyProtection="1">
      <protection locked="0"/>
    </xf>
    <xf numFmtId="0" fontId="6" fillId="4" borderId="25" xfId="0" applyFont="1" applyFill="1" applyBorder="1" applyAlignment="1" applyProtection="1">
      <alignment horizontal="center" vertical="center" wrapText="1"/>
      <protection locked="0"/>
    </xf>
    <xf numFmtId="0" fontId="7" fillId="5" borderId="58" xfId="0" applyFont="1" applyFill="1" applyBorder="1" applyAlignment="1" applyProtection="1">
      <alignment horizontal="center" vertical="center" wrapText="1"/>
      <protection locked="0"/>
    </xf>
    <xf numFmtId="0" fontId="3" fillId="0" borderId="64" xfId="0" applyFont="1" applyBorder="1" applyProtection="1">
      <protection locked="0"/>
    </xf>
    <xf numFmtId="0" fontId="3" fillId="0" borderId="107" xfId="0" applyFont="1" applyBorder="1" applyProtection="1">
      <protection locked="0"/>
    </xf>
    <xf numFmtId="0" fontId="8" fillId="3" borderId="59" xfId="0" applyFont="1" applyFill="1" applyBorder="1" applyAlignment="1" applyProtection="1">
      <alignment horizontal="center" vertical="center" wrapText="1"/>
      <protection locked="0"/>
    </xf>
    <xf numFmtId="0" fontId="3" fillId="0" borderId="65" xfId="0" applyFont="1" applyBorder="1" applyProtection="1">
      <protection locked="0"/>
    </xf>
    <xf numFmtId="0" fontId="7" fillId="5" borderId="60" xfId="0" applyFont="1" applyFill="1" applyBorder="1" applyAlignment="1">
      <alignment horizontal="center" vertical="center"/>
    </xf>
    <xf numFmtId="0" fontId="3" fillId="0" borderId="61" xfId="0" applyFont="1" applyBorder="1"/>
    <xf numFmtId="0" fontId="3" fillId="0" borderId="63" xfId="0" applyFont="1" applyBorder="1"/>
    <xf numFmtId="0" fontId="7" fillId="3" borderId="16" xfId="0" applyFont="1" applyFill="1" applyBorder="1" applyAlignment="1">
      <alignment horizontal="center" vertical="center"/>
    </xf>
    <xf numFmtId="0" fontId="7" fillId="5" borderId="16" xfId="0" applyFont="1" applyFill="1" applyBorder="1" applyAlignment="1">
      <alignment horizontal="center" vertical="center"/>
    </xf>
    <xf numFmtId="0" fontId="3" fillId="0" borderId="62" xfId="0" applyFont="1" applyBorder="1"/>
    <xf numFmtId="0" fontId="6" fillId="6" borderId="25" xfId="0" applyFont="1" applyFill="1" applyBorder="1" applyAlignment="1" applyProtection="1">
      <alignment horizontal="center" vertical="center" wrapText="1"/>
      <protection locked="0"/>
    </xf>
    <xf numFmtId="0" fontId="29" fillId="0" borderId="123" xfId="0" applyFont="1" applyFill="1" applyBorder="1" applyAlignment="1" applyProtection="1">
      <alignment vertical="center" wrapText="1"/>
      <protection locked="0"/>
    </xf>
    <xf numFmtId="0" fontId="9" fillId="0" borderId="123" xfId="0" applyFont="1" applyFill="1" applyBorder="1" applyAlignment="1" applyProtection="1">
      <alignment horizontal="left" vertical="top" wrapText="1"/>
      <protection locked="0"/>
    </xf>
    <xf numFmtId="0" fontId="1" fillId="0" borderId="123" xfId="0" applyFont="1" applyFill="1" applyBorder="1" applyProtection="1">
      <protection locked="0"/>
    </xf>
    <xf numFmtId="0" fontId="9" fillId="0" borderId="123" xfId="0" applyFont="1" applyFill="1" applyBorder="1" applyAlignment="1" applyProtection="1">
      <alignment horizontal="center" vertical="center" wrapText="1"/>
      <protection locked="0"/>
    </xf>
    <xf numFmtId="0" fontId="8" fillId="0" borderId="59" xfId="0" applyFont="1" applyBorder="1" applyAlignment="1">
      <alignment horizontal="center" vertical="center" wrapText="1"/>
    </xf>
    <xf numFmtId="0" fontId="3" fillId="0" borderId="65" xfId="0" applyFont="1" applyBorder="1"/>
    <xf numFmtId="0" fontId="3" fillId="0" borderId="73" xfId="0" applyFont="1" applyBorder="1"/>
    <xf numFmtId="0" fontId="9" fillId="0" borderId="27" xfId="0" applyFont="1" applyBorder="1" applyAlignment="1" applyProtection="1">
      <alignment horizontal="left" vertical="center" wrapText="1"/>
      <protection locked="0"/>
    </xf>
    <xf numFmtId="0" fontId="3" fillId="0" borderId="74" xfId="0" applyFont="1" applyBorder="1" applyProtection="1">
      <protection locked="0"/>
    </xf>
    <xf numFmtId="0" fontId="9" fillId="0" borderId="27" xfId="0" applyFont="1" applyBorder="1" applyAlignment="1">
      <alignment horizontal="left" vertical="center" wrapText="1"/>
    </xf>
    <xf numFmtId="0" fontId="3" fillId="0" borderId="74" xfId="0" applyFont="1" applyBorder="1"/>
    <xf numFmtId="0" fontId="9" fillId="0" borderId="59" xfId="0" applyFont="1" applyBorder="1" applyAlignment="1">
      <alignment horizontal="center" vertical="center" wrapText="1"/>
    </xf>
    <xf numFmtId="0" fontId="1" fillId="0" borderId="65" xfId="0" applyFont="1" applyBorder="1"/>
    <xf numFmtId="0" fontId="9" fillId="0" borderId="144" xfId="0" applyFont="1" applyFill="1" applyBorder="1" applyAlignment="1" applyProtection="1">
      <alignment horizontal="center" vertical="top" wrapText="1"/>
      <protection locked="0"/>
    </xf>
    <xf numFmtId="0" fontId="9" fillId="0" borderId="145" xfId="0" applyFont="1" applyFill="1" applyBorder="1" applyAlignment="1" applyProtection="1">
      <alignment horizontal="center" vertical="top" wrapText="1"/>
      <protection locked="0"/>
    </xf>
    <xf numFmtId="0" fontId="9" fillId="0" borderId="146" xfId="0" applyFont="1" applyFill="1" applyBorder="1" applyAlignment="1" applyProtection="1">
      <alignment horizontal="center" vertical="top" wrapText="1"/>
      <protection locked="0"/>
    </xf>
    <xf numFmtId="0" fontId="9" fillId="0" borderId="28" xfId="0" applyFont="1" applyBorder="1" applyAlignment="1">
      <alignment horizontal="center" vertical="center" wrapText="1"/>
    </xf>
    <xf numFmtId="0" fontId="3" fillId="0" borderId="75" xfId="0" applyFont="1" applyBorder="1"/>
    <xf numFmtId="0" fontId="1" fillId="0" borderId="144" xfId="0" applyFont="1" applyFill="1" applyBorder="1" applyAlignment="1" applyProtection="1">
      <alignment horizontal="center" vertical="center" wrapText="1"/>
      <protection locked="0"/>
    </xf>
    <xf numFmtId="0" fontId="1" fillId="0" borderId="145" xfId="0" applyFont="1" applyFill="1" applyBorder="1" applyAlignment="1" applyProtection="1">
      <alignment horizontal="center" vertical="center" wrapText="1"/>
      <protection locked="0"/>
    </xf>
    <xf numFmtId="0" fontId="1" fillId="0" borderId="146" xfId="0" applyFont="1" applyFill="1" applyBorder="1" applyAlignment="1" applyProtection="1">
      <alignment horizontal="center" vertical="center" wrapText="1"/>
      <protection locked="0"/>
    </xf>
    <xf numFmtId="0" fontId="9" fillId="0" borderId="144" xfId="0" applyFont="1" applyFill="1" applyBorder="1" applyAlignment="1" applyProtection="1">
      <alignment horizontal="center" vertical="center" wrapText="1"/>
      <protection locked="0"/>
    </xf>
    <xf numFmtId="0" fontId="9" fillId="0" borderId="145" xfId="0" applyFont="1" applyFill="1" applyBorder="1" applyAlignment="1" applyProtection="1">
      <alignment horizontal="center" vertical="center" wrapText="1"/>
      <protection locked="0"/>
    </xf>
    <xf numFmtId="0" fontId="9" fillId="0" borderId="146" xfId="0" applyFont="1" applyFill="1" applyBorder="1" applyAlignment="1" applyProtection="1">
      <alignment horizontal="center" vertical="center" wrapText="1"/>
      <protection locked="0"/>
    </xf>
    <xf numFmtId="0" fontId="16" fillId="0" borderId="0" xfId="0" applyFont="1" applyAlignment="1">
      <alignment horizontal="left" vertical="center" wrapText="1"/>
    </xf>
    <xf numFmtId="0" fontId="9" fillId="0" borderId="139" xfId="0" applyFont="1" applyFill="1" applyBorder="1" applyAlignment="1" applyProtection="1">
      <alignment horizontal="center" vertical="center" wrapText="1"/>
      <protection locked="0"/>
    </xf>
    <xf numFmtId="10" fontId="22" fillId="16" borderId="146" xfId="0" applyNumberFormat="1" applyFont="1" applyFill="1" applyBorder="1" applyAlignment="1">
      <alignment horizontal="center" vertical="center"/>
    </xf>
    <xf numFmtId="0" fontId="1" fillId="16" borderId="146" xfId="0" applyFont="1" applyFill="1" applyBorder="1"/>
    <xf numFmtId="0" fontId="1" fillId="16" borderId="123" xfId="0" applyFont="1" applyFill="1" applyBorder="1"/>
    <xf numFmtId="0" fontId="47" fillId="16" borderId="123" xfId="0" applyFont="1" applyFill="1" applyBorder="1"/>
    <xf numFmtId="0" fontId="9" fillId="0" borderId="141" xfId="0" applyFont="1" applyFill="1" applyBorder="1" applyAlignment="1" applyProtection="1">
      <alignment horizontal="center" vertical="center" wrapText="1"/>
      <protection locked="0"/>
    </xf>
    <xf numFmtId="0" fontId="9" fillId="0" borderId="142" xfId="0" applyFont="1" applyFill="1" applyBorder="1" applyAlignment="1" applyProtection="1">
      <alignment horizontal="center" vertical="center" wrapText="1"/>
      <protection locked="0"/>
    </xf>
    <xf numFmtId="0" fontId="9" fillId="0" borderId="143" xfId="0" applyFont="1" applyFill="1" applyBorder="1" applyAlignment="1" applyProtection="1">
      <alignment horizontal="center" vertical="center" wrapText="1"/>
      <protection locked="0"/>
    </xf>
    <xf numFmtId="0" fontId="9" fillId="0" borderId="144" xfId="0" applyFont="1" applyFill="1" applyBorder="1" applyAlignment="1" applyProtection="1">
      <alignment horizontal="center" vertical="center"/>
      <protection locked="0"/>
    </xf>
    <xf numFmtId="0" fontId="9" fillId="0" borderId="145" xfId="0" applyFont="1" applyFill="1" applyBorder="1" applyAlignment="1" applyProtection="1">
      <alignment horizontal="center" vertical="center"/>
      <protection locked="0"/>
    </xf>
    <xf numFmtId="0" fontId="9" fillId="0" borderId="146" xfId="0" applyFont="1" applyFill="1" applyBorder="1" applyAlignment="1" applyProtection="1">
      <alignment horizontal="center" vertical="center"/>
      <protection locked="0"/>
    </xf>
    <xf numFmtId="0" fontId="9" fillId="0" borderId="123" xfId="0" applyFont="1" applyFill="1" applyBorder="1" applyAlignment="1" applyProtection="1">
      <alignment horizontal="left" vertical="center" wrapText="1"/>
      <protection locked="0"/>
    </xf>
    <xf numFmtId="0" fontId="19" fillId="3" borderId="140" xfId="0" applyFont="1" applyFill="1" applyBorder="1" applyAlignment="1">
      <alignment horizontal="center" vertical="center" wrapText="1"/>
    </xf>
    <xf numFmtId="0" fontId="3" fillId="0" borderId="155" xfId="0" applyFont="1" applyBorder="1"/>
    <xf numFmtId="0" fontId="3" fillId="0" borderId="156" xfId="0" applyFont="1" applyBorder="1"/>
    <xf numFmtId="0" fontId="3" fillId="0" borderId="157" xfId="0" applyFont="1" applyBorder="1"/>
    <xf numFmtId="0" fontId="0" fillId="0" borderId="82" xfId="0" applyBorder="1"/>
    <xf numFmtId="0" fontId="3" fillId="0" borderId="158" xfId="0" applyFont="1" applyBorder="1"/>
    <xf numFmtId="0" fontId="3" fillId="0" borderId="159" xfId="0" applyFont="1" applyBorder="1"/>
    <xf numFmtId="0" fontId="3" fillId="0" borderId="160" xfId="0" applyFont="1" applyBorder="1"/>
    <xf numFmtId="0" fontId="3" fillId="0" borderId="161" xfId="0" applyFont="1" applyBorder="1"/>
    <xf numFmtId="0" fontId="9" fillId="0" borderId="25" xfId="0" applyFont="1" applyBorder="1" applyAlignment="1">
      <alignment horizontal="center" vertical="center" wrapText="1"/>
    </xf>
    <xf numFmtId="0" fontId="3" fillId="0" borderId="81" xfId="0" applyFont="1" applyBorder="1"/>
    <xf numFmtId="0" fontId="9" fillId="0" borderId="114" xfId="0" applyFont="1" applyBorder="1" applyAlignment="1">
      <alignment horizontal="center" vertical="center" wrapText="1"/>
    </xf>
    <xf numFmtId="0" fontId="9" fillId="0" borderId="82" xfId="0" applyFont="1" applyBorder="1" applyAlignment="1">
      <alignment horizontal="center" vertical="center" wrapText="1"/>
    </xf>
    <xf numFmtId="0" fontId="16" fillId="2" borderId="82" xfId="10" applyFont="1" applyFill="1" applyBorder="1" applyAlignment="1">
      <alignment vertical="center" wrapText="1"/>
    </xf>
    <xf numFmtId="0" fontId="16" fillId="2" borderId="82" xfId="10" applyFont="1" applyFill="1" applyBorder="1" applyAlignment="1">
      <alignment horizontal="left" vertical="center" wrapText="1"/>
    </xf>
    <xf numFmtId="0" fontId="16" fillId="2" borderId="82" xfId="10" applyFont="1" applyFill="1" applyBorder="1" applyAlignment="1">
      <alignment vertical="top" wrapText="1"/>
    </xf>
    <xf numFmtId="0" fontId="19" fillId="0" borderId="78" xfId="0" applyFont="1" applyFill="1" applyBorder="1" applyAlignment="1">
      <alignment horizontal="center" vertical="center" wrapText="1"/>
    </xf>
    <xf numFmtId="0" fontId="3" fillId="0" borderId="80" xfId="0" applyFont="1" applyFill="1" applyBorder="1"/>
    <xf numFmtId="167" fontId="16" fillId="0" borderId="78" xfId="0" applyNumberFormat="1" applyFont="1" applyFill="1" applyBorder="1" applyAlignment="1">
      <alignment horizontal="center" vertical="center" wrapText="1"/>
    </xf>
    <xf numFmtId="0" fontId="1" fillId="0" borderId="121" xfId="0" applyFont="1" applyFill="1" applyBorder="1"/>
    <xf numFmtId="0" fontId="1" fillId="0" borderId="80" xfId="0" applyFont="1" applyFill="1" applyBorder="1"/>
    <xf numFmtId="0" fontId="16" fillId="0" borderId="132" xfId="0" applyFont="1" applyFill="1" applyBorder="1" applyAlignment="1" applyProtection="1">
      <alignment vertical="top" wrapText="1"/>
      <protection locked="0"/>
    </xf>
    <xf numFmtId="0" fontId="16" fillId="0" borderId="172" xfId="0" applyFont="1" applyFill="1" applyBorder="1" applyAlignment="1" applyProtection="1">
      <alignment vertical="top" wrapText="1"/>
      <protection locked="0"/>
    </xf>
    <xf numFmtId="2" fontId="16" fillId="0" borderId="78" xfId="0" applyNumberFormat="1" applyFont="1" applyFill="1" applyBorder="1" applyAlignment="1">
      <alignment horizontal="center" vertical="center" wrapText="1"/>
    </xf>
    <xf numFmtId="0" fontId="8" fillId="2" borderId="103" xfId="0" applyFont="1" applyFill="1" applyBorder="1" applyAlignment="1">
      <alignment horizontal="left" vertical="center" wrapText="1"/>
    </xf>
    <xf numFmtId="0" fontId="8" fillId="2" borderId="19" xfId="0" applyFont="1" applyFill="1" applyBorder="1" applyAlignment="1">
      <alignment horizontal="left" vertical="center" wrapText="1"/>
    </xf>
    <xf numFmtId="167" fontId="16" fillId="0" borderId="36" xfId="0" applyNumberFormat="1" applyFont="1" applyFill="1" applyBorder="1" applyAlignment="1">
      <alignment horizontal="center" vertical="center" wrapText="1"/>
    </xf>
    <xf numFmtId="0" fontId="29" fillId="0" borderId="78" xfId="0" applyFont="1" applyFill="1" applyBorder="1" applyAlignment="1">
      <alignment horizontal="left" vertical="top" wrapText="1"/>
    </xf>
    <xf numFmtId="0" fontId="16" fillId="0" borderId="134" xfId="0" applyFont="1" applyFill="1" applyBorder="1" applyAlignment="1">
      <alignment horizontal="left" vertical="top" wrapText="1"/>
    </xf>
    <xf numFmtId="2" fontId="16" fillId="0" borderId="113" xfId="0" applyNumberFormat="1" applyFont="1" applyFill="1" applyBorder="1" applyAlignment="1">
      <alignment horizontal="center" vertical="center" wrapText="1"/>
    </xf>
    <xf numFmtId="0" fontId="1" fillId="0" borderId="93" xfId="0" applyFont="1" applyFill="1" applyBorder="1"/>
    <xf numFmtId="0" fontId="16" fillId="0" borderId="134" xfId="0" applyFont="1" applyFill="1" applyBorder="1" applyAlignment="1" applyProtection="1">
      <alignment vertical="top" wrapText="1"/>
      <protection locked="0"/>
    </xf>
    <xf numFmtId="0" fontId="16" fillId="0" borderId="174" xfId="0" applyFont="1" applyFill="1" applyBorder="1" applyAlignment="1" applyProtection="1">
      <alignment vertical="top" wrapText="1"/>
      <protection locked="0"/>
    </xf>
    <xf numFmtId="10" fontId="16" fillId="0" borderId="78" xfId="0" applyNumberFormat="1" applyFont="1" applyFill="1" applyBorder="1" applyAlignment="1">
      <alignment horizontal="center" vertical="center" wrapText="1"/>
    </xf>
    <xf numFmtId="0" fontId="19" fillId="3" borderId="135" xfId="0" applyFont="1" applyFill="1" applyBorder="1" applyAlignment="1">
      <alignment horizontal="center" vertical="center" wrapText="1"/>
    </xf>
    <xf numFmtId="0" fontId="3" fillId="0" borderId="175" xfId="0" applyFont="1" applyBorder="1"/>
    <xf numFmtId="0" fontId="3" fillId="0" borderId="176" xfId="0" applyFont="1" applyBorder="1"/>
    <xf numFmtId="0" fontId="16" fillId="0" borderId="78" xfId="0" applyFont="1" applyFill="1" applyBorder="1" applyAlignment="1">
      <alignment horizontal="center" vertical="top" wrapText="1"/>
    </xf>
    <xf numFmtId="0" fontId="3" fillId="0" borderId="121" xfId="0" applyFont="1" applyFill="1" applyBorder="1"/>
    <xf numFmtId="0" fontId="16" fillId="0" borderId="170" xfId="0" applyFont="1" applyFill="1" applyBorder="1" applyAlignment="1">
      <alignment horizontal="center" vertical="center" wrapText="1"/>
    </xf>
    <xf numFmtId="0" fontId="3" fillId="0" borderId="171" xfId="0" applyFont="1" applyFill="1" applyBorder="1"/>
    <xf numFmtId="0" fontId="3" fillId="0" borderId="173" xfId="0" applyFont="1" applyFill="1" applyBorder="1"/>
    <xf numFmtId="0" fontId="16" fillId="0" borderId="78" xfId="0" applyFont="1" applyFill="1" applyBorder="1" applyAlignment="1">
      <alignment horizontal="left" vertical="top" wrapText="1"/>
    </xf>
    <xf numFmtId="0" fontId="1" fillId="0" borderId="2" xfId="0" applyFont="1" applyBorder="1" applyAlignment="1">
      <alignment horizontal="center"/>
    </xf>
    <xf numFmtId="0" fontId="8" fillId="3" borderId="101" xfId="0" applyFont="1" applyFill="1" applyBorder="1" applyAlignment="1">
      <alignment horizontal="left" vertical="center" wrapText="1"/>
    </xf>
    <xf numFmtId="0" fontId="3" fillId="0" borderId="104" xfId="0" applyFont="1" applyBorder="1"/>
    <xf numFmtId="0" fontId="8" fillId="3" borderId="21" xfId="0" applyFont="1" applyFill="1" applyBorder="1" applyAlignment="1">
      <alignment horizontal="left" vertical="center" wrapText="1"/>
    </xf>
    <xf numFmtId="0" fontId="19" fillId="3" borderId="165" xfId="0" applyFont="1" applyFill="1" applyBorder="1" applyAlignment="1">
      <alignment horizontal="center" vertical="center" wrapText="1"/>
    </xf>
    <xf numFmtId="0" fontId="3" fillId="0" borderId="108" xfId="0" applyFont="1" applyBorder="1"/>
    <xf numFmtId="0" fontId="6" fillId="0" borderId="103" xfId="0" applyFont="1" applyBorder="1" applyAlignment="1">
      <alignment horizontal="center" vertical="center" wrapText="1"/>
    </xf>
    <xf numFmtId="0" fontId="19" fillId="3" borderId="166" xfId="0" applyFont="1" applyFill="1" applyBorder="1" applyAlignment="1">
      <alignment horizontal="center" vertical="center" wrapText="1"/>
    </xf>
    <xf numFmtId="0" fontId="3" fillId="0" borderId="167" xfId="0" applyFont="1" applyBorder="1"/>
    <xf numFmtId="0" fontId="19" fillId="3" borderId="168" xfId="0" applyFont="1" applyFill="1" applyBorder="1" applyAlignment="1" applyProtection="1">
      <alignment horizontal="center" vertical="center" wrapText="1"/>
      <protection locked="0"/>
    </xf>
    <xf numFmtId="0" fontId="3" fillId="0" borderId="169" xfId="0" applyFont="1" applyBorder="1" applyProtection="1">
      <protection locked="0"/>
    </xf>
    <xf numFmtId="0" fontId="28" fillId="3" borderId="166" xfId="0" applyFont="1" applyFill="1" applyBorder="1" applyAlignment="1">
      <alignment horizontal="center" vertical="center" wrapText="1"/>
    </xf>
    <xf numFmtId="0" fontId="19" fillId="5" borderId="166" xfId="0" applyFont="1" applyFill="1" applyBorder="1" applyAlignment="1">
      <alignment horizontal="center" vertical="center" wrapText="1"/>
    </xf>
    <xf numFmtId="0" fontId="3" fillId="0" borderId="130" xfId="0" applyFont="1" applyBorder="1"/>
    <xf numFmtId="0" fontId="7" fillId="3" borderId="21" xfId="0" applyFont="1" applyFill="1" applyBorder="1" applyAlignment="1">
      <alignment horizontal="center" vertical="center" wrapText="1"/>
    </xf>
    <xf numFmtId="0" fontId="18" fillId="3" borderId="99" xfId="0" applyFont="1" applyFill="1" applyBorder="1" applyAlignment="1">
      <alignment horizontal="center" vertical="center" wrapText="1"/>
    </xf>
    <xf numFmtId="0" fontId="3" fillId="0" borderId="100" xfId="0" applyFont="1" applyBorder="1"/>
    <xf numFmtId="0" fontId="16" fillId="0" borderId="36" xfId="0" applyFont="1" applyFill="1" applyBorder="1" applyAlignment="1">
      <alignment horizontal="center" vertical="top" wrapText="1"/>
    </xf>
    <xf numFmtId="0" fontId="8" fillId="2" borderId="101" xfId="0" applyFont="1" applyFill="1" applyBorder="1" applyAlignment="1">
      <alignment horizontal="left" vertical="center" wrapText="1"/>
    </xf>
    <xf numFmtId="0" fontId="3" fillId="0" borderId="102" xfId="0" applyFont="1" applyBorder="1"/>
    <xf numFmtId="0" fontId="1" fillId="0" borderId="103" xfId="6" applyFont="1" applyBorder="1" applyAlignment="1">
      <alignment horizontal="center"/>
    </xf>
    <xf numFmtId="0" fontId="1" fillId="0" borderId="23" xfId="6" applyFont="1" applyBorder="1"/>
    <xf numFmtId="0" fontId="1" fillId="0" borderId="107" xfId="6" applyFont="1" applyBorder="1"/>
    <xf numFmtId="0" fontId="47" fillId="0" borderId="82" xfId="6"/>
    <xf numFmtId="0" fontId="34" fillId="3" borderId="89" xfId="6" applyFont="1" applyFill="1" applyBorder="1" applyAlignment="1">
      <alignment horizontal="center" vertical="center"/>
    </xf>
    <xf numFmtId="0" fontId="1" fillId="0" borderId="77" xfId="6" applyFont="1" applyBorder="1"/>
    <xf numFmtId="0" fontId="1" fillId="0" borderId="92" xfId="6" applyFont="1" applyBorder="1"/>
    <xf numFmtId="0" fontId="35" fillId="3" borderId="113" xfId="6" applyFont="1" applyFill="1" applyBorder="1" applyAlignment="1">
      <alignment horizontal="center" vertical="center" wrapText="1"/>
    </xf>
    <xf numFmtId="0" fontId="1" fillId="0" borderId="114" xfId="6" applyFont="1" applyBorder="1"/>
    <xf numFmtId="0" fontId="1" fillId="0" borderId="115" xfId="6" applyFont="1" applyBorder="1"/>
    <xf numFmtId="0" fontId="8" fillId="2" borderId="103" xfId="6" applyFont="1" applyFill="1" applyBorder="1" applyAlignment="1">
      <alignment horizontal="left" vertical="center" wrapText="1"/>
    </xf>
    <xf numFmtId="0" fontId="1" fillId="0" borderId="24" xfId="6" applyFont="1" applyBorder="1"/>
    <xf numFmtId="0" fontId="8" fillId="2" borderId="103" xfId="6" applyFont="1" applyFill="1" applyBorder="1" applyAlignment="1">
      <alignment horizontal="left" vertical="center"/>
    </xf>
    <xf numFmtId="0" fontId="6" fillId="3" borderId="69" xfId="6" applyFont="1" applyFill="1" applyBorder="1" applyAlignment="1">
      <alignment horizontal="left" vertical="center"/>
    </xf>
    <xf numFmtId="0" fontId="1" fillId="0" borderId="18" xfId="6" applyFont="1" applyBorder="1"/>
    <xf numFmtId="0" fontId="1" fillId="0" borderId="20" xfId="6" applyFont="1" applyBorder="1"/>
    <xf numFmtId="0" fontId="6" fillId="2" borderId="18" xfId="6" applyFont="1" applyFill="1" applyBorder="1" applyAlignment="1">
      <alignment horizontal="left" vertical="center"/>
    </xf>
    <xf numFmtId="0" fontId="6" fillId="3" borderId="69" xfId="6" applyFont="1" applyFill="1" applyBorder="1" applyAlignment="1">
      <alignment horizontal="left" vertical="center" wrapText="1"/>
    </xf>
    <xf numFmtId="0" fontId="6" fillId="2" borderId="18" xfId="6" applyFont="1" applyFill="1" applyBorder="1" applyAlignment="1">
      <alignment horizontal="left" vertical="center" wrapText="1"/>
    </xf>
    <xf numFmtId="0" fontId="36" fillId="3" borderId="110" xfId="6" applyFont="1" applyFill="1" applyBorder="1" applyAlignment="1">
      <alignment horizontal="left" vertical="center" wrapText="1"/>
    </xf>
    <xf numFmtId="0" fontId="1" fillId="0" borderId="111" xfId="6" applyFont="1" applyBorder="1"/>
    <xf numFmtId="0" fontId="1" fillId="0" borderId="112" xfId="6" applyFont="1" applyBorder="1"/>
    <xf numFmtId="0" fontId="8" fillId="2" borderId="18" xfId="6" applyFont="1" applyFill="1" applyBorder="1" applyAlignment="1">
      <alignment horizontal="left" vertical="center" wrapText="1"/>
    </xf>
    <xf numFmtId="0" fontId="36" fillId="0" borderId="69" xfId="6" applyFont="1" applyBorder="1" applyAlignment="1">
      <alignment horizontal="center" vertical="center" wrapText="1"/>
    </xf>
    <xf numFmtId="0" fontId="19" fillId="3" borderId="69" xfId="6" applyFont="1" applyFill="1" applyBorder="1" applyAlignment="1">
      <alignment horizontal="center" vertical="center" wrapText="1"/>
    </xf>
    <xf numFmtId="0" fontId="19" fillId="5" borderId="69" xfId="6" applyFont="1" applyFill="1" applyBorder="1" applyAlignment="1">
      <alignment horizontal="center" vertical="center" wrapText="1"/>
    </xf>
    <xf numFmtId="0" fontId="19" fillId="3" borderId="21" xfId="6" applyFont="1" applyFill="1" applyBorder="1" applyAlignment="1">
      <alignment horizontal="center" vertical="center" wrapText="1"/>
    </xf>
    <xf numFmtId="0" fontId="1" fillId="0" borderId="76" xfId="6" applyFont="1" applyBorder="1"/>
    <xf numFmtId="0" fontId="1" fillId="0" borderId="106" xfId="6" applyFont="1" applyBorder="1"/>
    <xf numFmtId="0" fontId="19" fillId="3" borderId="76" xfId="6" applyFont="1" applyFill="1" applyBorder="1" applyAlignment="1">
      <alignment horizontal="center" vertical="center" wrapText="1"/>
    </xf>
    <xf numFmtId="0" fontId="19" fillId="3" borderId="105" xfId="6" applyFont="1" applyFill="1" applyBorder="1" applyAlignment="1">
      <alignment horizontal="center" vertical="center" wrapText="1"/>
    </xf>
    <xf numFmtId="0" fontId="19" fillId="3" borderId="37" xfId="6" applyFont="1" applyFill="1" applyBorder="1" applyAlignment="1">
      <alignment horizontal="center" vertical="center" wrapText="1"/>
    </xf>
    <xf numFmtId="0" fontId="1" fillId="0" borderId="49" xfId="6" applyFont="1" applyBorder="1"/>
    <xf numFmtId="0" fontId="37" fillId="0" borderId="123" xfId="6" applyFont="1" applyBorder="1" applyAlignment="1">
      <alignment horizontal="center" vertical="center" wrapText="1"/>
    </xf>
    <xf numFmtId="0" fontId="1" fillId="0" borderId="123" xfId="6" applyFont="1" applyBorder="1"/>
    <xf numFmtId="0" fontId="37" fillId="0" borderId="123" xfId="6" applyFont="1" applyBorder="1" applyAlignment="1">
      <alignment vertical="center" wrapText="1"/>
    </xf>
    <xf numFmtId="4" fontId="16" fillId="0" borderId="36" xfId="6" applyNumberFormat="1" applyFont="1" applyBorder="1" applyAlignment="1">
      <alignment horizontal="center" vertical="center" wrapText="1"/>
    </xf>
    <xf numFmtId="4" fontId="16" fillId="0" borderId="121" xfId="6" applyNumberFormat="1" applyFont="1" applyBorder="1" applyAlignment="1">
      <alignment horizontal="center" vertical="center" wrapText="1"/>
    </xf>
    <xf numFmtId="4" fontId="16" fillId="0" borderId="108" xfId="6" applyNumberFormat="1" applyFont="1" applyBorder="1" applyAlignment="1">
      <alignment horizontal="center" vertical="center" wrapText="1"/>
    </xf>
    <xf numFmtId="3" fontId="16" fillId="0" borderId="87" xfId="6" applyNumberFormat="1" applyFont="1" applyBorder="1" applyAlignment="1">
      <alignment horizontal="left" vertical="center" wrapText="1"/>
    </xf>
    <xf numFmtId="0" fontId="1" fillId="0" borderId="87" xfId="6" applyFont="1" applyBorder="1"/>
    <xf numFmtId="0" fontId="1" fillId="0" borderId="93" xfId="6" applyFont="1" applyBorder="1"/>
    <xf numFmtId="0" fontId="16" fillId="0" borderId="123" xfId="6" applyFont="1" applyBorder="1" applyAlignment="1">
      <alignment horizontal="left" vertical="center" wrapText="1"/>
    </xf>
    <xf numFmtId="3" fontId="16" fillId="0" borderId="113" xfId="6" applyNumberFormat="1" applyFont="1" applyBorder="1" applyAlignment="1">
      <alignment horizontal="left" vertical="center" wrapText="1"/>
    </xf>
    <xf numFmtId="3" fontId="16" fillId="0" borderId="93" xfId="6" applyNumberFormat="1" applyFont="1" applyBorder="1" applyAlignment="1">
      <alignment horizontal="left" vertical="center" wrapText="1"/>
    </xf>
    <xf numFmtId="168" fontId="37" fillId="0" borderId="123" xfId="6" applyNumberFormat="1" applyFont="1" applyBorder="1" applyAlignment="1">
      <alignment horizontal="center" vertical="center" wrapText="1"/>
    </xf>
    <xf numFmtId="168" fontId="37" fillId="0" borderId="123" xfId="6" applyNumberFormat="1" applyFont="1" applyBorder="1" applyAlignment="1">
      <alignment vertical="center" wrapText="1"/>
    </xf>
    <xf numFmtId="3" fontId="16" fillId="0" borderId="36" xfId="6" applyNumberFormat="1" applyFont="1" applyBorder="1" applyAlignment="1">
      <alignment horizontal="center" vertical="center" wrapText="1"/>
    </xf>
    <xf numFmtId="3" fontId="16" fillId="0" borderId="121" xfId="6" applyNumberFormat="1" applyFont="1" applyBorder="1" applyAlignment="1">
      <alignment horizontal="center" vertical="center" wrapText="1"/>
    </xf>
    <xf numFmtId="3" fontId="16" fillId="0" borderId="108" xfId="6" applyNumberFormat="1" applyFont="1" applyBorder="1" applyAlignment="1">
      <alignment horizontal="center" vertical="center" wrapText="1"/>
    </xf>
    <xf numFmtId="3" fontId="39" fillId="0" borderId="123" xfId="6" applyNumberFormat="1" applyFont="1" applyBorder="1" applyAlignment="1">
      <alignment vertical="center"/>
    </xf>
    <xf numFmtId="0" fontId="37" fillId="2" borderId="123" xfId="6" applyFont="1" applyFill="1" applyBorder="1" applyAlignment="1">
      <alignment horizontal="center" vertical="center" wrapText="1"/>
    </xf>
    <xf numFmtId="0" fontId="37" fillId="0" borderId="123" xfId="6" applyFont="1" applyBorder="1" applyAlignment="1">
      <alignment vertical="top" wrapText="1"/>
    </xf>
    <xf numFmtId="2" fontId="37" fillId="0" borderId="123" xfId="6" applyNumberFormat="1" applyFont="1" applyBorder="1" applyAlignment="1">
      <alignment vertical="center" wrapText="1"/>
    </xf>
    <xf numFmtId="0" fontId="39" fillId="0" borderId="123" xfId="6" applyFont="1" applyBorder="1" applyAlignment="1">
      <alignment vertical="center" wrapText="1"/>
    </xf>
    <xf numFmtId="0" fontId="28" fillId="3" borderId="87" xfId="6" applyFont="1" applyFill="1" applyBorder="1" applyAlignment="1">
      <alignment horizontal="center" vertical="center" wrapText="1"/>
    </xf>
    <xf numFmtId="0" fontId="1" fillId="16" borderId="82" xfId="6" applyFont="1" applyFill="1"/>
    <xf numFmtId="0" fontId="1" fillId="16" borderId="88" xfId="6" applyFont="1" applyFill="1" applyBorder="1"/>
    <xf numFmtId="0" fontId="1" fillId="16" borderId="87" xfId="6" applyFont="1" applyFill="1" applyBorder="1"/>
    <xf numFmtId="0" fontId="47" fillId="16" borderId="82" xfId="6" applyFill="1"/>
    <xf numFmtId="0" fontId="1" fillId="16" borderId="93" xfId="6" applyFont="1" applyFill="1" applyBorder="1"/>
    <xf numFmtId="0" fontId="1" fillId="16" borderId="94" xfId="6" applyFont="1" applyFill="1" applyBorder="1"/>
    <xf numFmtId="0" fontId="1" fillId="16" borderId="95" xfId="6" applyFont="1" applyFill="1" applyBorder="1"/>
    <xf numFmtId="0" fontId="14" fillId="12" borderId="89" xfId="6" applyFont="1" applyFill="1" applyBorder="1" applyAlignment="1">
      <alignment horizontal="center" vertical="center"/>
    </xf>
    <xf numFmtId="0" fontId="14" fillId="12" borderId="89" xfId="6" applyFont="1" applyFill="1" applyBorder="1" applyAlignment="1">
      <alignment horizontal="center" vertical="center" wrapText="1"/>
    </xf>
    <xf numFmtId="0" fontId="1" fillId="0" borderId="89" xfId="6" applyFont="1" applyBorder="1" applyAlignment="1">
      <alignment horizontal="left" vertical="center" wrapText="1"/>
    </xf>
    <xf numFmtId="0" fontId="1" fillId="0" borderId="89" xfId="6" applyFont="1" applyBorder="1" applyAlignment="1">
      <alignment horizontal="left" vertical="center"/>
    </xf>
    <xf numFmtId="0" fontId="42" fillId="3" borderId="69" xfId="6" applyFont="1" applyFill="1" applyBorder="1" applyAlignment="1">
      <alignment horizontal="left" vertical="center" wrapText="1"/>
    </xf>
    <xf numFmtId="0" fontId="41" fillId="0" borderId="111" xfId="6" applyFont="1" applyBorder="1" applyAlignment="1">
      <alignment horizontal="left" wrapText="1"/>
    </xf>
    <xf numFmtId="0" fontId="42" fillId="13" borderId="21" xfId="6" applyFont="1" applyFill="1" applyBorder="1" applyAlignment="1">
      <alignment horizontal="center" vertical="center" wrapText="1"/>
    </xf>
    <xf numFmtId="0" fontId="1" fillId="0" borderId="54" xfId="6" applyFont="1" applyBorder="1"/>
    <xf numFmtId="0" fontId="42" fillId="13" borderId="129" xfId="6" applyFont="1" applyFill="1" applyBorder="1" applyAlignment="1">
      <alignment horizontal="center" vertical="center" wrapText="1"/>
    </xf>
    <xf numFmtId="0" fontId="1" fillId="0" borderId="130" xfId="6" applyFont="1" applyBorder="1"/>
    <xf numFmtId="0" fontId="1" fillId="0" borderId="131" xfId="6" applyFont="1" applyBorder="1"/>
    <xf numFmtId="0" fontId="42" fillId="13" borderId="103" xfId="6" applyFont="1" applyFill="1" applyBorder="1" applyAlignment="1">
      <alignment horizontal="center" vertical="center" wrapText="1"/>
    </xf>
    <xf numFmtId="0" fontId="41" fillId="0" borderId="103" xfId="6" applyFont="1" applyBorder="1" applyAlignment="1">
      <alignment horizontal="center" wrapText="1"/>
    </xf>
    <xf numFmtId="0" fontId="1" fillId="0" borderId="86" xfId="6" applyFont="1" applyBorder="1"/>
    <xf numFmtId="0" fontId="1" fillId="0" borderId="110" xfId="6" applyFont="1" applyBorder="1"/>
    <xf numFmtId="0" fontId="42" fillId="3" borderId="21" xfId="6" applyFont="1" applyFill="1" applyBorder="1" applyAlignment="1">
      <alignment horizontal="center" vertical="center" wrapText="1"/>
    </xf>
    <xf numFmtId="0" fontId="42" fillId="3" borderId="116" xfId="6" applyFont="1" applyFill="1" applyBorder="1" applyAlignment="1">
      <alignment horizontal="center" vertical="center" wrapText="1"/>
    </xf>
    <xf numFmtId="0" fontId="1" fillId="0" borderId="57" xfId="6" applyFont="1" applyBorder="1"/>
    <xf numFmtId="0" fontId="42" fillId="0" borderId="101" xfId="6" applyFont="1" applyBorder="1" applyAlignment="1">
      <alignment horizontal="left" wrapText="1"/>
    </xf>
    <xf numFmtId="0" fontId="1" fillId="0" borderId="79" xfId="6" applyFont="1" applyBorder="1"/>
    <xf numFmtId="0" fontId="42" fillId="0" borderId="69" xfId="6" applyFont="1" applyBorder="1" applyAlignment="1">
      <alignment horizontal="center" wrapText="1"/>
    </xf>
    <xf numFmtId="0" fontId="42" fillId="3" borderId="103" xfId="6" applyFont="1" applyFill="1" applyBorder="1" applyAlignment="1">
      <alignment horizontal="left" vertical="center" wrapText="1"/>
    </xf>
    <xf numFmtId="0" fontId="41" fillId="0" borderId="18" xfId="6" applyFont="1" applyBorder="1" applyAlignment="1">
      <alignment horizontal="left" wrapText="1"/>
    </xf>
    <xf numFmtId="0" fontId="29" fillId="0" borderId="123" xfId="6" applyFont="1" applyBorder="1" applyAlignment="1">
      <alignment horizontal="center" vertical="center" wrapText="1"/>
    </xf>
    <xf numFmtId="0" fontId="29" fillId="0" borderId="123" xfId="6" applyFont="1" applyBorder="1" applyAlignment="1">
      <alignment horizontal="center" wrapText="1"/>
    </xf>
    <xf numFmtId="0" fontId="47" fillId="0" borderId="123" xfId="6" applyBorder="1"/>
    <xf numFmtId="0" fontId="42" fillId="13" borderId="60" xfId="6" applyFont="1" applyFill="1" applyBorder="1" applyAlignment="1">
      <alignment horizontal="center" vertical="center" wrapText="1"/>
    </xf>
    <xf numFmtId="0" fontId="1" fillId="0" borderId="94" xfId="6" applyFont="1" applyBorder="1"/>
    <xf numFmtId="0" fontId="1" fillId="0" borderId="138" xfId="6" applyFont="1" applyBorder="1"/>
    <xf numFmtId="0" fontId="43" fillId="0" borderId="123" xfId="6" applyFont="1" applyBorder="1" applyAlignment="1">
      <alignment horizontal="center" vertical="center" wrapText="1"/>
    </xf>
    <xf numFmtId="0" fontId="14" fillId="0" borderId="123" xfId="6" applyFont="1" applyBorder="1"/>
    <xf numFmtId="0" fontId="43" fillId="0" borderId="123" xfId="6" applyFont="1" applyFill="1" applyBorder="1" applyAlignment="1">
      <alignment horizontal="center" vertical="center" wrapText="1"/>
    </xf>
    <xf numFmtId="0" fontId="1" fillId="0" borderId="123" xfId="6" applyFont="1" applyFill="1" applyBorder="1"/>
    <xf numFmtId="0" fontId="1" fillId="0" borderId="136" xfId="6" applyFont="1" applyFill="1" applyBorder="1"/>
    <xf numFmtId="0" fontId="1" fillId="0" borderId="136" xfId="6" applyFont="1" applyBorder="1"/>
    <xf numFmtId="0" fontId="42" fillId="13" borderId="60" xfId="6" applyFont="1" applyFill="1" applyBorder="1" applyAlignment="1">
      <alignment horizontal="center" wrapText="1"/>
    </xf>
    <xf numFmtId="0" fontId="42" fillId="13" borderId="21" xfId="6" applyFont="1" applyFill="1" applyBorder="1" applyAlignment="1">
      <alignment horizontal="center" wrapText="1"/>
    </xf>
    <xf numFmtId="0" fontId="37" fillId="0" borderId="37" xfId="6" applyFont="1" applyBorder="1" applyAlignment="1">
      <alignment horizontal="center" vertical="center" wrapText="1"/>
    </xf>
    <xf numFmtId="0" fontId="1" fillId="0" borderId="109" xfId="6" applyFont="1" applyBorder="1"/>
    <xf numFmtId="0" fontId="37" fillId="0" borderId="59" xfId="6" applyFont="1" applyBorder="1" applyAlignment="1">
      <alignment horizontal="center" vertical="center" wrapText="1"/>
    </xf>
    <xf numFmtId="0" fontId="1" fillId="0" borderId="65" xfId="6" applyFont="1" applyBorder="1"/>
    <xf numFmtId="0" fontId="1" fillId="0" borderId="73" xfId="6" applyFont="1" applyBorder="1"/>
    <xf numFmtId="0" fontId="37" fillId="0" borderId="36" xfId="6" applyFont="1" applyBorder="1" applyAlignment="1">
      <alignment horizontal="center" vertical="center" wrapText="1"/>
    </xf>
    <xf numFmtId="0" fontId="1" fillId="0" borderId="121" xfId="6" applyFont="1" applyBorder="1"/>
    <xf numFmtId="0" fontId="1" fillId="0" borderId="108" xfId="6" applyFont="1" applyBorder="1"/>
    <xf numFmtId="0" fontId="1" fillId="0" borderId="123" xfId="6" applyFont="1" applyBorder="1" applyAlignment="1">
      <alignment horizontal="center" vertical="center" wrapText="1"/>
    </xf>
    <xf numFmtId="3" fontId="1" fillId="0" borderId="123" xfId="6" applyNumberFormat="1" applyFont="1" applyBorder="1" applyAlignment="1">
      <alignment horizontal="center" vertical="center" wrapText="1"/>
    </xf>
    <xf numFmtId="9" fontId="1" fillId="0" borderId="123" xfId="6" applyNumberFormat="1" applyFont="1" applyBorder="1" applyAlignment="1">
      <alignment horizontal="center" vertical="center" wrapText="1"/>
    </xf>
    <xf numFmtId="4" fontId="1" fillId="0" borderId="123" xfId="6" applyNumberFormat="1" applyFont="1" applyBorder="1" applyAlignment="1">
      <alignment horizontal="center" vertical="center" wrapText="1"/>
    </xf>
    <xf numFmtId="0" fontId="1" fillId="0" borderId="78" xfId="6" applyFont="1" applyBorder="1" applyAlignment="1">
      <alignment horizontal="center" vertical="center" wrapText="1"/>
    </xf>
    <xf numFmtId="0" fontId="1" fillId="0" borderId="80" xfId="6" applyFont="1" applyBorder="1"/>
    <xf numFmtId="3" fontId="1" fillId="0" borderId="78" xfId="6" applyNumberFormat="1" applyFont="1" applyBorder="1" applyAlignment="1">
      <alignment horizontal="center" vertical="center" wrapText="1"/>
    </xf>
    <xf numFmtId="4" fontId="1" fillId="0" borderId="78" xfId="6" applyNumberFormat="1" applyFont="1" applyBorder="1" applyAlignment="1">
      <alignment horizontal="center" vertical="center" wrapText="1"/>
    </xf>
    <xf numFmtId="167" fontId="1" fillId="0" borderId="78" xfId="6" applyNumberFormat="1" applyFont="1" applyBorder="1" applyAlignment="1">
      <alignment horizontal="center" vertical="center" wrapText="1"/>
    </xf>
    <xf numFmtId="167" fontId="1" fillId="0" borderId="121" xfId="6" applyNumberFormat="1" applyFont="1" applyBorder="1"/>
    <xf numFmtId="167" fontId="1" fillId="0" borderId="80" xfId="6" applyNumberFormat="1" applyFont="1" applyBorder="1"/>
    <xf numFmtId="9" fontId="1" fillId="0" borderId="78" xfId="6" applyNumberFormat="1" applyFont="1" applyBorder="1" applyAlignment="1">
      <alignment horizontal="center" vertical="center" wrapText="1"/>
    </xf>
    <xf numFmtId="0" fontId="53" fillId="0" borderId="123" xfId="0" applyFont="1" applyBorder="1" applyAlignment="1">
      <alignment horizontal="center" vertical="center" wrapText="1"/>
    </xf>
    <xf numFmtId="0" fontId="53" fillId="0" borderId="123" xfId="0" applyFont="1" applyBorder="1" applyAlignment="1">
      <alignment horizontal="left" vertical="center" wrapText="1"/>
    </xf>
    <xf numFmtId="6" fontId="38" fillId="0" borderId="123" xfId="0" applyNumberFormat="1" applyFont="1" applyBorder="1" applyAlignment="1">
      <alignment horizontal="center" vertical="center"/>
    </xf>
    <xf numFmtId="6" fontId="33" fillId="0" borderId="123" xfId="0" applyNumberFormat="1" applyFont="1" applyBorder="1" applyAlignment="1">
      <alignment horizontal="center" vertical="center"/>
    </xf>
    <xf numFmtId="0" fontId="33" fillId="0" borderId="123" xfId="0" applyFont="1" applyBorder="1" applyAlignment="1">
      <alignment horizontal="center" vertical="center"/>
    </xf>
    <xf numFmtId="0" fontId="54" fillId="0" borderId="123" xfId="0" applyFont="1" applyBorder="1" applyAlignment="1">
      <alignment horizontal="center" vertical="center" wrapText="1"/>
    </xf>
  </cellXfs>
  <cellStyles count="12">
    <cellStyle name="Moneda [0]" xfId="1" builtinId="7"/>
    <cellStyle name="Moneda [0] 2" xfId="4" xr:uid="{00000000-0005-0000-0000-000001000000}"/>
    <cellStyle name="Normal" xfId="0" builtinId="0"/>
    <cellStyle name="Normal 2" xfId="3" xr:uid="{00000000-0005-0000-0000-000003000000}"/>
    <cellStyle name="Normal 2 2" xfId="6" xr:uid="{00000000-0005-0000-0000-000004000000}"/>
    <cellStyle name="Normal 3" xfId="7" xr:uid="{00000000-0005-0000-0000-000005000000}"/>
    <cellStyle name="Normal 3 2" xfId="9" xr:uid="{00000000-0005-0000-0000-000006000000}"/>
    <cellStyle name="Normal 4" xfId="8" xr:uid="{00000000-0005-0000-0000-000007000000}"/>
    <cellStyle name="Normal 5" xfId="10" xr:uid="{00000000-0005-0000-0000-000008000000}"/>
    <cellStyle name="Normal 6" xfId="11" xr:uid="{00000000-0005-0000-0000-000009000000}"/>
    <cellStyle name="Porcentaje" xfId="2" builtinId="5"/>
    <cellStyle name="Porcentaje 2" xfId="5" xr:uid="{00000000-0005-0000-0000-00000B000000}"/>
  </cellStyles>
  <dxfs count="0"/>
  <tableStyles count="0" defaultTableStyle="TableStyleMedium2" defaultPivotStyle="PivotStyleLight16"/>
  <colors>
    <mruColors>
      <color rgb="FF12F8FE"/>
      <color rgb="FF04E1EC"/>
      <color rgb="FF0FCDE1"/>
      <color rgb="FF0BE58D"/>
      <color rgb="FF66FF66"/>
      <color rgb="FF0AC1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504107</xdr:colOff>
      <xdr:row>1</xdr:row>
      <xdr:rowOff>129037</xdr:rowOff>
    </xdr:from>
    <xdr:ext cx="2505075" cy="8096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504107" y="452528"/>
          <a:ext cx="2505075" cy="8096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190500</xdr:rowOff>
    </xdr:from>
    <xdr:ext cx="1981200" cy="619125"/>
    <xdr:pic>
      <xdr:nvPicPr>
        <xdr:cNvPr id="2" name="image2.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0" y="190500"/>
          <a:ext cx="1981200" cy="6191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76200</xdr:colOff>
      <xdr:row>0</xdr:row>
      <xdr:rowOff>276225</xdr:rowOff>
    </xdr:from>
    <xdr:ext cx="2655234" cy="676275"/>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76200" y="276225"/>
          <a:ext cx="2655234" cy="67627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484909</xdr:colOff>
      <xdr:row>0</xdr:row>
      <xdr:rowOff>155863</xdr:rowOff>
    </xdr:from>
    <xdr:ext cx="2523565" cy="676275"/>
    <xdr:pic>
      <xdr:nvPicPr>
        <xdr:cNvPr id="2" name="image3.png">
          <a:extLst>
            <a:ext uri="{FF2B5EF4-FFF2-40B4-BE49-F238E27FC236}">
              <a16:creationId xmlns:a16="http://schemas.microsoft.com/office/drawing/2014/main" id="{C0259C82-34B7-4856-9E3D-7655747EDEB8}"/>
            </a:ext>
          </a:extLst>
        </xdr:cNvPr>
        <xdr:cNvPicPr preferRelativeResize="0"/>
      </xdr:nvPicPr>
      <xdr:blipFill>
        <a:blip xmlns:r="http://schemas.openxmlformats.org/officeDocument/2006/relationships" r:embed="rId1" cstate="print"/>
        <a:stretch>
          <a:fillRect/>
        </a:stretch>
      </xdr:blipFill>
      <xdr:spPr>
        <a:xfrm>
          <a:off x="484909" y="155863"/>
          <a:ext cx="2523565" cy="67627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190500</xdr:colOff>
      <xdr:row>0</xdr:row>
      <xdr:rowOff>204107</xdr:rowOff>
    </xdr:from>
    <xdr:ext cx="2533650" cy="524564"/>
    <xdr:pic>
      <xdr:nvPicPr>
        <xdr:cNvPr id="2" name="image5.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190500" y="204107"/>
          <a:ext cx="2533650" cy="524564"/>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1_Trabajo\3_SDA_Proyectos\Actividades2023\24_Enero2024_1642\7_Formatos%20Val%20Terri_Diciembre\PA_Yulied\12-PA-7780-DICIEMBRE-2023_A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STIÓN"/>
      <sheetName val="INVERSIÓN"/>
      <sheetName val="ACTIVIDADES"/>
      <sheetName val="TERRITORIALIZACION"/>
      <sheetName val="SPI"/>
      <sheetName val="Hoja1"/>
    </sheetNames>
    <sheetDataSet>
      <sheetData sheetId="0" refreshError="1"/>
      <sheetData sheetId="1" refreshError="1">
        <row r="10">
          <cell r="CY10">
            <v>0</v>
          </cell>
          <cell r="CZ10">
            <v>0</v>
          </cell>
          <cell r="EW10" t="str">
            <v xml:space="preserve">En 2022 se realizó la alianza con la Alcaldía Local de Chapinero, Usme y Ciudad Bolívar. Así mismo, en el 2021, Se celebraron alianzas con las localidades de Suba y Sumapaz, cumpliendo así, con las cinco (5) alianzas porogrmadas en el cuatrienio.
Adicionalmente, se avanzó en la formulación del proyecto de Cazadores de Semilla; se apoyó la celebración del día del campesino y se apoyó la propagación de cedro y aliso en el invernadero de la Alcaldía de Sumapaz, así como el seguimiento a las acciones conjuntas acordadas en las alianzas suscritas.
</v>
          </cell>
        </row>
        <row r="16">
          <cell r="CZ16">
            <v>0</v>
          </cell>
          <cell r="DA16">
            <v>0</v>
          </cell>
          <cell r="DB16">
            <v>0</v>
          </cell>
          <cell r="DC16">
            <v>0</v>
          </cell>
          <cell r="DD16">
            <v>0</v>
          </cell>
          <cell r="DE16">
            <v>0</v>
          </cell>
          <cell r="DF16">
            <v>0</v>
          </cell>
          <cell r="DG16">
            <v>0</v>
          </cell>
          <cell r="DH16">
            <v>0</v>
          </cell>
        </row>
        <row r="17">
          <cell r="DB17">
            <v>0.1</v>
          </cell>
          <cell r="DD17">
            <v>0.1</v>
          </cell>
          <cell r="DF17">
            <v>0.05</v>
          </cell>
          <cell r="DH17">
            <v>0.05</v>
          </cell>
          <cell r="EW17" t="str">
            <v>En 2023, se han realizado reuniones en las localidades de Chapinero, Suba, Usme, Ciudad Bolívar y Sumapaz para revisar avances y coordinar acciones a realizar según lo acordado en las alianzas suscritas.
A diciembre, en el marco de las alianzas suscritas con las Alcaldías Locales, se realizaron reuniones de seguimiento y cierre de las alianzas en las localidades de Chapinero, Suba, Usme, Ciudad Bolívar y Sumapaz.
Sumapaz - San Juan: se realizó apoyo al vivero para siembra material de cazadores de semilla y establecimiento de cerca viva. Se elaboró el libreto para el video sobre acciones conjuntas desarrolladas en el marco de la alianza.
Ciudad Bolívar: Se realizó la campaña de recolección de envases de agroquímicos y un taller de sensibilización sobre el tema. Se elaboró un video con acciones desarrolladas en el marco de la alianza.
Usme: Se participó en la campaña de recolección de envases de agroquímicos desarrollada por la alcaldía local Usme. Se realizó plantación de material vegetal en el predio El Palomar y se elaboró publicación conjunta
Chapinero: Se realizó una capacitación para desincentivo y manejo adecuado de agroquímicos. Se estableció una parcela de mejoramiento de praderas
Suba: Se apoyó en Festival de la niñez rural Suba, se elaboró publicación de acciones conjuntas.</v>
          </cell>
        </row>
        <row r="18">
          <cell r="DA18">
            <v>-45976989</v>
          </cell>
          <cell r="DG18">
            <v>30360000</v>
          </cell>
          <cell r="DH18">
            <v>37950000</v>
          </cell>
        </row>
        <row r="22">
          <cell r="CZ22">
            <v>0.1</v>
          </cell>
          <cell r="DA22">
            <v>0.1</v>
          </cell>
          <cell r="DB22">
            <v>0.1</v>
          </cell>
          <cell r="DD22">
            <v>0.1</v>
          </cell>
          <cell r="DF22">
            <v>0.05</v>
          </cell>
          <cell r="DH22">
            <v>0.05</v>
          </cell>
        </row>
        <row r="23">
          <cell r="CY23">
            <v>0</v>
          </cell>
          <cell r="CZ23">
            <v>0</v>
          </cell>
          <cell r="DA23">
            <v>-45976989</v>
          </cell>
          <cell r="DB23">
            <v>0</v>
          </cell>
          <cell r="DC23">
            <v>0</v>
          </cell>
          <cell r="DD23">
            <v>0</v>
          </cell>
          <cell r="DE23">
            <v>0</v>
          </cell>
          <cell r="DF23">
            <v>0</v>
          </cell>
          <cell r="DG23">
            <v>30360000</v>
          </cell>
          <cell r="DH23">
            <v>37950000</v>
          </cell>
        </row>
        <row r="24">
          <cell r="CZ24">
            <v>20</v>
          </cell>
          <cell r="DB24">
            <v>1</v>
          </cell>
          <cell r="DE24">
            <v>10</v>
          </cell>
          <cell r="EW24" t="str">
            <v>Durante el cuatrienio, se han capacitado 1.207 personas así:
*2023: Hasta el mes de septiembre de 2023, se capacitaron 110 personas en desincentivo, manejo adecuado y correcto uso de los agroquímicos explicación elaboración de biopreparados / Elaboración caldo súper 4 y otros temas fortaleciendo el conocimiento ambiental en la comunidad Rural de Bogotá.
* 2022 se capacitaron 550 personas en elaboración de biopreparados, montaje e instalación de invernadero escolar, disposición adecuada de residuos sólidos, buenas practicas agroambientales y fortalecimiento organizativo.
* 2020 y 2021, se capacitaron 547 personas en mejoramiento de praderas, biodigestores, preparación de abonos verdes Biol, entre otros temas.</v>
          </cell>
        </row>
        <row r="25">
          <cell r="DB25">
            <v>201804011</v>
          </cell>
        </row>
        <row r="27">
          <cell r="CY27">
            <v>0</v>
          </cell>
          <cell r="CZ27">
            <v>0</v>
          </cell>
          <cell r="DA27">
            <v>0</v>
          </cell>
          <cell r="DB27">
            <v>0</v>
          </cell>
          <cell r="DC27">
            <v>0</v>
          </cell>
          <cell r="DD27">
            <v>0</v>
          </cell>
          <cell r="DE27">
            <v>0</v>
          </cell>
          <cell r="DF27">
            <v>0</v>
          </cell>
          <cell r="DG27">
            <v>0</v>
          </cell>
          <cell r="DH27">
            <v>0</v>
          </cell>
        </row>
        <row r="28">
          <cell r="DB28">
            <v>2767886</v>
          </cell>
        </row>
        <row r="29">
          <cell r="CY29">
            <v>10</v>
          </cell>
          <cell r="DE29">
            <v>10</v>
          </cell>
          <cell r="DF29">
            <v>0</v>
          </cell>
          <cell r="DG29">
            <v>0</v>
          </cell>
          <cell r="DH29">
            <v>0</v>
          </cell>
        </row>
        <row r="30">
          <cell r="CY30">
            <v>0</v>
          </cell>
          <cell r="CZ30">
            <v>0</v>
          </cell>
          <cell r="DA30">
            <v>0</v>
          </cell>
          <cell r="DB30">
            <v>204571897</v>
          </cell>
          <cell r="DC30">
            <v>0</v>
          </cell>
          <cell r="DD30">
            <v>0</v>
          </cell>
          <cell r="DE30">
            <v>0</v>
          </cell>
          <cell r="DF30">
            <v>0</v>
          </cell>
          <cell r="DG30">
            <v>0</v>
          </cell>
          <cell r="DH30">
            <v>-33074</v>
          </cell>
        </row>
        <row r="31">
          <cell r="CZ31">
            <v>7</v>
          </cell>
          <cell r="DB31">
            <v>5</v>
          </cell>
          <cell r="DD31">
            <v>1</v>
          </cell>
          <cell r="EW31" t="str">
            <v>Durante el cuatrienio, se han realizado 479 acuerdos así:
*2023: 
En diciembre de 2023, no se vincularon predios dado que en octubre de 2023 se cumplió la meta de formalización de 52 acuerdos de uso del suelo y Buenas Prácticas Ambientales mediante el Ordenamiento Ambiental de Fincas.
En el mes de diciembre de 2023, se realizaron 65 Visitas de seguimiento así: 6 en Sumapaz San Juan; 12 en rio Blanco Sumapaz; 12 en rio Tunjuelo; 11 en rio Teusacá y 24 en Salitrosa – Torca Suba.  En 2023 de enero a diciembre se realizaron un total de 917 visitas de seguimiento a predios vinculados a los acuerdos de uso del suelo con buenas prácticas ambientales constatando que continúen aplicando las acciones del acuerdo e identificando acciones de mejora respecto de las condiciones de cada predio.
Ya para las vigencias  2020 – 2022, se vincularon 427 nuevos predios rurales en la formalización de acuerdos para el Ordenamiento Ambiental de Finca y se realizaron 1712 visitas de seguimiento a predios vinculados.</v>
          </cell>
        </row>
        <row r="32">
          <cell r="DA32">
            <v>-783000</v>
          </cell>
          <cell r="DF32">
            <v>3025667</v>
          </cell>
          <cell r="DG32">
            <v>-30360000</v>
          </cell>
        </row>
        <row r="34">
          <cell r="CY34">
            <v>0</v>
          </cell>
          <cell r="CZ34">
            <v>0</v>
          </cell>
          <cell r="DA34">
            <v>0</v>
          </cell>
          <cell r="DB34">
            <v>0</v>
          </cell>
          <cell r="DC34">
            <v>0</v>
          </cell>
          <cell r="DD34">
            <v>0</v>
          </cell>
          <cell r="DE34">
            <v>0</v>
          </cell>
          <cell r="DF34">
            <v>0</v>
          </cell>
          <cell r="DG34">
            <v>0</v>
          </cell>
          <cell r="DH34">
            <v>0</v>
          </cell>
        </row>
        <row r="36">
          <cell r="CY36">
            <v>5</v>
          </cell>
          <cell r="CZ36">
            <v>7</v>
          </cell>
          <cell r="DF36">
            <v>0</v>
          </cell>
          <cell r="DH36">
            <v>0</v>
          </cell>
        </row>
        <row r="37">
          <cell r="CY37">
            <v>0</v>
          </cell>
          <cell r="CZ37">
            <v>0</v>
          </cell>
          <cell r="DA37">
            <v>-783000</v>
          </cell>
          <cell r="DB37">
            <v>0</v>
          </cell>
          <cell r="DC37">
            <v>0</v>
          </cell>
          <cell r="DD37">
            <v>0</v>
          </cell>
          <cell r="DE37">
            <v>0</v>
          </cell>
          <cell r="DF37">
            <v>3025667</v>
          </cell>
          <cell r="DG37">
            <v>-30360000</v>
          </cell>
          <cell r="DH37">
            <v>0</v>
          </cell>
        </row>
        <row r="38">
          <cell r="EW38" t="str">
            <v>Esta meta actualmente se encuentra cumplida, ya que se completó el diseño del programa de incentivos a la conservación ambiental, dónde además, se realizó en el 2022, el programa con experiencias y trabajos en localidades con zonas rurales productivas y áreas de importancia estratégica para el abastecimiento hídrico de Bogotá, con alcaldes, juntas de acción comunal, asociaciones de acueductos veredales y organizaciones sociales, así como la concertación del programa con los habitantes rurales del D.C.</v>
          </cell>
        </row>
        <row r="41">
          <cell r="CY41">
            <v>0</v>
          </cell>
          <cell r="CZ41">
            <v>0</v>
          </cell>
          <cell r="DA41">
            <v>0</v>
          </cell>
          <cell r="DB41">
            <v>0</v>
          </cell>
          <cell r="DC41">
            <v>0</v>
          </cell>
          <cell r="DD41">
            <v>0</v>
          </cell>
          <cell r="DE41">
            <v>0</v>
          </cell>
          <cell r="DF41">
            <v>0</v>
          </cell>
          <cell r="DG41">
            <v>0</v>
          </cell>
          <cell r="DH41">
            <v>0</v>
          </cell>
        </row>
        <row r="43">
          <cell r="CY43">
            <v>0</v>
          </cell>
          <cell r="CZ43">
            <v>0</v>
          </cell>
          <cell r="DA43">
            <v>0</v>
          </cell>
          <cell r="DB43">
            <v>0</v>
          </cell>
          <cell r="DC43">
            <v>0</v>
          </cell>
          <cell r="DD43">
            <v>0</v>
          </cell>
          <cell r="DE43">
            <v>0</v>
          </cell>
          <cell r="DF43">
            <v>0</v>
          </cell>
          <cell r="DG43">
            <v>0</v>
          </cell>
          <cell r="DH43">
            <v>0</v>
          </cell>
        </row>
        <row r="44">
          <cell r="CY44">
            <v>0</v>
          </cell>
          <cell r="CZ44">
            <v>0</v>
          </cell>
          <cell r="DA44">
            <v>0</v>
          </cell>
          <cell r="DB44">
            <v>0</v>
          </cell>
          <cell r="DC44">
            <v>0</v>
          </cell>
          <cell r="DD44">
            <v>0</v>
          </cell>
          <cell r="DE44">
            <v>0</v>
          </cell>
          <cell r="DF44">
            <v>0</v>
          </cell>
          <cell r="DG44">
            <v>0</v>
          </cell>
          <cell r="DH44">
            <v>0</v>
          </cell>
        </row>
        <row r="45">
          <cell r="EW45" t="str">
            <v>Durante el 2023 se realizaron 48 acuerdos de conservación con  1.188,4ha.
Se realizó visita de seguimiento a uno de los predios con área vinculada al programa distrital de Pago por Servicios Ambientales - PSA. En esta nueva visita se verificó: 1) la instalación nuevamente de la cerca viva en los sitos solicitados y acordados en el acuerdo de conservación por parte del beneficiario. Sin embargo, no todas las plantas de la cerca sobrevivieron. 2) si el cercado presenta flujo de corriente eléctrica para evitar el paso del ganado a las áreas de restauración y 3) no se evidenció ingreso de semovientes en los sectores donde se encontró este disturbio el pasado 20 de octubre. 
Se consolidaron informes y documentos, principalmente  documento del PSA y la construcción de los lineamientos para una Política Distrital de PSA con enfoque regional. Igualmente se realizó un espacio de fortalecimiento de capacidades institucionales al equipo de profesionales PSA de la Secretaría Distrital de Ambiente -SDA- y del Programa de las Naciones Unidas para el Desarrollo -PNUD-
Bogotá Región: En diciembre la SDA,  Gobernación de Cundinamarca y la fundación Biocuenca suscribieron acuerdo colectivo de PSA de regulación y calidad hídrica, en el municipio de Fómeque con 223,9ha en 12 predios con la Asociación de Segundo Grado de Usuarios de la Cuenca Caquinal (Asocaquinal), que representa a 10 familias de este municipio. 
Con esta firma, Bogotá y Cundinamarca alcanzan 5 acuerdos colectivos firmados en un total de 707,6 ha, en los municipios de Fómeque, Sesquilé, Guasca, La Calera y Guatavita, donde se espera beneficiar a 37 familias y 49 predios.
*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v>
          </cell>
        </row>
        <row r="46">
          <cell r="CZ46">
            <v>856590475</v>
          </cell>
          <cell r="DB46">
            <v>11096000</v>
          </cell>
          <cell r="DF46">
            <v>108189104</v>
          </cell>
          <cell r="DH46">
            <v>229755000</v>
          </cell>
        </row>
        <row r="48">
          <cell r="CY48">
            <v>0</v>
          </cell>
          <cell r="CZ48">
            <v>0</v>
          </cell>
          <cell r="DA48">
            <v>0</v>
          </cell>
          <cell r="DB48">
            <v>0</v>
          </cell>
          <cell r="DC48">
            <v>0</v>
          </cell>
          <cell r="DD48">
            <v>0</v>
          </cell>
          <cell r="DE48">
            <v>0</v>
          </cell>
          <cell r="DF48">
            <v>0</v>
          </cell>
          <cell r="DG48">
            <v>0</v>
          </cell>
          <cell r="DH48">
            <v>0</v>
          </cell>
        </row>
        <row r="49">
          <cell r="CY49">
            <v>0</v>
          </cell>
          <cell r="CZ49">
            <v>0</v>
          </cell>
          <cell r="DA49">
            <v>0</v>
          </cell>
          <cell r="DB49">
            <v>46747008</v>
          </cell>
          <cell r="DC49">
            <v>0</v>
          </cell>
          <cell r="DD49">
            <v>0</v>
          </cell>
          <cell r="DE49">
            <v>0</v>
          </cell>
          <cell r="DF49">
            <v>335212416</v>
          </cell>
          <cell r="DH49">
            <v>45771264</v>
          </cell>
        </row>
        <row r="50">
          <cell r="CY50">
            <v>0</v>
          </cell>
          <cell r="CZ50">
            <v>0</v>
          </cell>
          <cell r="DA50">
            <v>0</v>
          </cell>
          <cell r="DB50">
            <v>0</v>
          </cell>
          <cell r="DC50">
            <v>0</v>
          </cell>
          <cell r="DD50">
            <v>0</v>
          </cell>
          <cell r="DE50">
            <v>0</v>
          </cell>
          <cell r="DF50">
            <v>0</v>
          </cell>
          <cell r="DG50">
            <v>0</v>
          </cell>
          <cell r="DH50">
            <v>0</v>
          </cell>
        </row>
        <row r="51">
          <cell r="CY51">
            <v>0</v>
          </cell>
          <cell r="CZ51">
            <v>856590475</v>
          </cell>
          <cell r="DA51">
            <v>0</v>
          </cell>
          <cell r="DB51">
            <v>57843008</v>
          </cell>
          <cell r="DC51">
            <v>0</v>
          </cell>
          <cell r="DD51">
            <v>0</v>
          </cell>
          <cell r="DE51">
            <v>0</v>
          </cell>
          <cell r="DF51">
            <v>443401520</v>
          </cell>
          <cell r="DH51">
            <v>275526264</v>
          </cell>
        </row>
        <row r="58">
          <cell r="CY58">
            <v>0</v>
          </cell>
          <cell r="CZ58">
            <v>856590475</v>
          </cell>
          <cell r="DA58">
            <v>-46759989</v>
          </cell>
          <cell r="DB58">
            <v>212900011</v>
          </cell>
          <cell r="DE58">
            <v>0</v>
          </cell>
          <cell r="DF58">
            <v>111214771</v>
          </cell>
          <cell r="DG58">
            <v>0</v>
          </cell>
          <cell r="DH58">
            <v>267705000</v>
          </cell>
        </row>
        <row r="59">
          <cell r="CY59">
            <v>0</v>
          </cell>
          <cell r="CZ59">
            <v>0</v>
          </cell>
          <cell r="DA59">
            <v>0</v>
          </cell>
          <cell r="DB59">
            <v>49514894</v>
          </cell>
          <cell r="DE59">
            <v>0</v>
          </cell>
          <cell r="DF59">
            <v>335212416</v>
          </cell>
        </row>
        <row r="60">
          <cell r="CY60">
            <v>0</v>
          </cell>
          <cell r="CZ60">
            <v>856590475</v>
          </cell>
          <cell r="DA60">
            <v>-46759989</v>
          </cell>
          <cell r="DB60">
            <v>262414905</v>
          </cell>
          <cell r="DE60">
            <v>0</v>
          </cell>
          <cell r="DF60">
            <v>446427187</v>
          </cell>
          <cell r="DH60">
            <v>313443190</v>
          </cell>
        </row>
      </sheetData>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100"/>
  <sheetViews>
    <sheetView topLeftCell="CX9" zoomScale="60" zoomScaleNormal="60" workbookViewId="0">
      <selection activeCell="EW14" sqref="EW14"/>
    </sheetView>
  </sheetViews>
  <sheetFormatPr baseColWidth="10" defaultColWidth="14.28515625" defaultRowHeight="15" customHeight="1" x14ac:dyDescent="0.25"/>
  <cols>
    <col min="1" max="1" width="13.28515625" customWidth="1"/>
    <col min="2" max="2" width="7.42578125" customWidth="1"/>
    <col min="3" max="3" width="7.7109375" customWidth="1"/>
    <col min="4" max="4" width="28.5703125" customWidth="1"/>
    <col min="5" max="5" width="7.28515625" customWidth="1"/>
    <col min="6" max="6" width="24.85546875" customWidth="1"/>
    <col min="7" max="7" width="12.85546875" customWidth="1"/>
    <col min="8" max="9" width="15" customWidth="1"/>
    <col min="10" max="10" width="19.28515625" hidden="1" customWidth="1"/>
    <col min="11" max="24" width="10.28515625" hidden="1" customWidth="1"/>
    <col min="25" max="25" width="23.28515625" hidden="1" customWidth="1"/>
    <col min="26" max="26" width="16.28515625" hidden="1" customWidth="1"/>
    <col min="27" max="27" width="17.28515625" hidden="1" customWidth="1"/>
    <col min="28" max="29" width="16.7109375" customWidth="1"/>
    <col min="30" max="30" width="15.28515625" hidden="1" customWidth="1"/>
    <col min="31" max="54" width="10.28515625" hidden="1" customWidth="1"/>
    <col min="55" max="55" width="16" hidden="1" customWidth="1"/>
    <col min="56" max="57" width="21.85546875" hidden="1" customWidth="1"/>
    <col min="58" max="59" width="15" customWidth="1"/>
    <col min="60" max="60" width="19" hidden="1" customWidth="1"/>
    <col min="61" max="66" width="10.28515625" hidden="1" customWidth="1"/>
    <col min="67" max="67" width="8.28515625" hidden="1" customWidth="1"/>
    <col min="68" max="84" width="10.28515625" hidden="1" customWidth="1"/>
    <col min="85" max="85" width="21.85546875" hidden="1" customWidth="1"/>
    <col min="86" max="86" width="14.28515625" hidden="1" customWidth="1"/>
    <col min="87" max="87" width="15.28515625" hidden="1" customWidth="1"/>
    <col min="88" max="89" width="18.85546875" customWidth="1"/>
    <col min="90" max="90" width="12.5703125" customWidth="1"/>
    <col min="91" max="114" width="10.28515625" customWidth="1"/>
    <col min="115" max="115" width="17.7109375" customWidth="1"/>
    <col min="116" max="119" width="17.28515625" customWidth="1"/>
    <col min="120" max="144" width="12.28515625" hidden="1" customWidth="1"/>
    <col min="145" max="145" width="19.85546875" customWidth="1"/>
    <col min="146" max="149" width="19.85546875" hidden="1" customWidth="1"/>
    <col min="150" max="154" width="16.7109375" customWidth="1"/>
    <col min="155" max="155" width="63.42578125" customWidth="1"/>
    <col min="156" max="156" width="15" customWidth="1"/>
    <col min="157" max="157" width="12.5703125" customWidth="1"/>
    <col min="158" max="158" width="53.28515625" customWidth="1"/>
    <col min="159" max="159" width="28.5703125" customWidth="1"/>
  </cols>
  <sheetData>
    <row r="1" spans="1:159" ht="25.5" customHeight="1" x14ac:dyDescent="0.25">
      <c r="A1" s="1"/>
      <c r="B1" s="1"/>
      <c r="C1" s="2"/>
      <c r="D1" s="2"/>
      <c r="E1" s="2"/>
      <c r="F1" s="2"/>
      <c r="G1" s="2"/>
      <c r="H1" s="2"/>
      <c r="I1" s="3"/>
      <c r="J1" s="3"/>
      <c r="K1" s="3"/>
      <c r="L1" s="3"/>
      <c r="M1" s="3"/>
      <c r="N1" s="3"/>
      <c r="O1" s="3"/>
      <c r="P1" s="3"/>
      <c r="Q1" s="3"/>
      <c r="R1" s="3"/>
      <c r="S1" s="3"/>
      <c r="T1" s="3"/>
      <c r="U1" s="3"/>
      <c r="V1" s="3"/>
      <c r="W1" s="3"/>
      <c r="X1" s="3"/>
      <c r="Y1" s="3"/>
      <c r="Z1" s="3"/>
      <c r="AA1" s="3"/>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1"/>
      <c r="EU1" s="1"/>
      <c r="EV1" s="1"/>
      <c r="EW1" s="1"/>
      <c r="EX1" s="1"/>
      <c r="EY1" s="1"/>
      <c r="EZ1" s="1"/>
      <c r="FA1" s="1"/>
      <c r="FB1" s="1"/>
      <c r="FC1" s="1"/>
    </row>
    <row r="2" spans="1:159" ht="25.5" customHeight="1" x14ac:dyDescent="0.25">
      <c r="A2" s="481"/>
      <c r="B2" s="482"/>
      <c r="C2" s="482"/>
      <c r="D2" s="482"/>
      <c r="E2" s="482"/>
      <c r="F2" s="483"/>
      <c r="G2" s="494" t="s">
        <v>0</v>
      </c>
      <c r="H2" s="479"/>
      <c r="I2" s="479"/>
      <c r="J2" s="479"/>
      <c r="K2" s="479"/>
      <c r="L2" s="479"/>
      <c r="M2" s="479"/>
      <c r="N2" s="479"/>
      <c r="O2" s="479"/>
      <c r="P2" s="479"/>
      <c r="Q2" s="479"/>
      <c r="R2" s="479"/>
      <c r="S2" s="479"/>
      <c r="T2" s="479"/>
      <c r="U2" s="479"/>
      <c r="V2" s="479"/>
      <c r="W2" s="479"/>
      <c r="X2" s="479"/>
      <c r="Y2" s="479"/>
      <c r="Z2" s="479"/>
      <c r="AA2" s="479"/>
      <c r="AB2" s="479"/>
      <c r="AC2" s="479"/>
      <c r="AD2" s="479"/>
      <c r="AE2" s="479"/>
      <c r="AF2" s="479"/>
      <c r="AG2" s="479"/>
      <c r="AH2" s="479"/>
      <c r="AI2" s="479"/>
      <c r="AJ2" s="479"/>
      <c r="AK2" s="479"/>
      <c r="AL2" s="479"/>
      <c r="AM2" s="479"/>
      <c r="AN2" s="479"/>
      <c r="AO2" s="479"/>
      <c r="AP2" s="479"/>
      <c r="AQ2" s="479"/>
      <c r="AR2" s="479"/>
      <c r="AS2" s="479"/>
      <c r="AT2" s="479"/>
      <c r="AU2" s="479"/>
      <c r="AV2" s="479"/>
      <c r="AW2" s="479"/>
      <c r="AX2" s="479"/>
      <c r="AY2" s="479"/>
      <c r="AZ2" s="479"/>
      <c r="BA2" s="479"/>
      <c r="BB2" s="479"/>
      <c r="BC2" s="479"/>
      <c r="BD2" s="479"/>
      <c r="BE2" s="479"/>
      <c r="BF2" s="479"/>
      <c r="BG2" s="479"/>
      <c r="BH2" s="479"/>
      <c r="BI2" s="479"/>
      <c r="BJ2" s="479"/>
      <c r="BK2" s="479"/>
      <c r="BL2" s="479"/>
      <c r="BM2" s="479"/>
      <c r="BN2" s="479"/>
      <c r="BO2" s="479"/>
      <c r="BP2" s="479"/>
      <c r="BQ2" s="479"/>
      <c r="BR2" s="479"/>
      <c r="BS2" s="479"/>
      <c r="BT2" s="479"/>
      <c r="BU2" s="479"/>
      <c r="BV2" s="479"/>
      <c r="BW2" s="479"/>
      <c r="BX2" s="479"/>
      <c r="BY2" s="479"/>
      <c r="BZ2" s="479"/>
      <c r="CA2" s="479"/>
      <c r="CB2" s="479"/>
      <c r="CC2" s="479"/>
      <c r="CD2" s="479"/>
      <c r="CE2" s="479"/>
      <c r="CF2" s="479"/>
      <c r="CG2" s="479"/>
      <c r="CH2" s="479"/>
      <c r="CI2" s="479"/>
      <c r="CJ2" s="479"/>
      <c r="CK2" s="479"/>
      <c r="CL2" s="479"/>
      <c r="CM2" s="479"/>
      <c r="CN2" s="479"/>
      <c r="CO2" s="479"/>
      <c r="CP2" s="479"/>
      <c r="CQ2" s="479"/>
      <c r="CR2" s="479"/>
      <c r="CS2" s="479"/>
      <c r="CT2" s="479"/>
      <c r="CU2" s="479"/>
      <c r="CV2" s="479"/>
      <c r="CW2" s="479"/>
      <c r="CX2" s="479"/>
      <c r="CY2" s="479"/>
      <c r="CZ2" s="479"/>
      <c r="DA2" s="479"/>
      <c r="DB2" s="479"/>
      <c r="DC2" s="479"/>
      <c r="DD2" s="479"/>
      <c r="DE2" s="479"/>
      <c r="DF2" s="479"/>
      <c r="DG2" s="479"/>
      <c r="DH2" s="479"/>
      <c r="DI2" s="479"/>
      <c r="DJ2" s="479"/>
      <c r="DK2" s="479"/>
      <c r="DL2" s="479"/>
      <c r="DM2" s="479"/>
      <c r="DN2" s="479"/>
      <c r="DO2" s="479"/>
      <c r="DP2" s="479"/>
      <c r="DQ2" s="479"/>
      <c r="DR2" s="479"/>
      <c r="DS2" s="479"/>
      <c r="DT2" s="479"/>
      <c r="DU2" s="479"/>
      <c r="DV2" s="479"/>
      <c r="DW2" s="479"/>
      <c r="DX2" s="479"/>
      <c r="DY2" s="479"/>
      <c r="DZ2" s="479"/>
      <c r="EA2" s="479"/>
      <c r="EB2" s="479"/>
      <c r="EC2" s="479"/>
      <c r="ED2" s="479"/>
      <c r="EE2" s="479"/>
      <c r="EF2" s="479"/>
      <c r="EG2" s="479"/>
      <c r="EH2" s="479"/>
      <c r="EI2" s="479"/>
      <c r="EJ2" s="479"/>
      <c r="EK2" s="479"/>
      <c r="EL2" s="479"/>
      <c r="EM2" s="479"/>
      <c r="EN2" s="479"/>
      <c r="EO2" s="479"/>
      <c r="EP2" s="479"/>
      <c r="EQ2" s="479"/>
      <c r="ER2" s="479"/>
      <c r="ES2" s="479"/>
      <c r="ET2" s="479"/>
      <c r="EU2" s="479"/>
      <c r="EV2" s="479"/>
      <c r="EW2" s="479"/>
      <c r="EX2" s="479"/>
      <c r="EY2" s="479"/>
      <c r="EZ2" s="479"/>
      <c r="FA2" s="479"/>
      <c r="FB2" s="479"/>
      <c r="FC2" s="480"/>
    </row>
    <row r="3" spans="1:159" ht="32.25" customHeight="1" x14ac:dyDescent="0.4">
      <c r="A3" s="484"/>
      <c r="B3" s="485"/>
      <c r="C3" s="485"/>
      <c r="D3" s="485"/>
      <c r="E3" s="485"/>
      <c r="F3" s="486"/>
      <c r="G3" s="495" t="s">
        <v>1</v>
      </c>
      <c r="H3" s="496"/>
      <c r="I3" s="496"/>
      <c r="J3" s="496"/>
      <c r="K3" s="496"/>
      <c r="L3" s="496"/>
      <c r="M3" s="496"/>
      <c r="N3" s="496"/>
      <c r="O3" s="496"/>
      <c r="P3" s="496"/>
      <c r="Q3" s="496"/>
      <c r="R3" s="496"/>
      <c r="S3" s="496"/>
      <c r="T3" s="496"/>
      <c r="U3" s="496"/>
      <c r="V3" s="496"/>
      <c r="W3" s="496"/>
      <c r="X3" s="496"/>
      <c r="Y3" s="496"/>
      <c r="Z3" s="496"/>
      <c r="AA3" s="496"/>
      <c r="AB3" s="496"/>
      <c r="AC3" s="496"/>
      <c r="AD3" s="496"/>
      <c r="AE3" s="496"/>
      <c r="AF3" s="496"/>
      <c r="AG3" s="496"/>
      <c r="AH3" s="496"/>
      <c r="AI3" s="496"/>
      <c r="AJ3" s="496"/>
      <c r="AK3" s="496"/>
      <c r="AL3" s="496"/>
      <c r="AM3" s="496"/>
      <c r="AN3" s="496"/>
      <c r="AO3" s="496"/>
      <c r="AP3" s="496"/>
      <c r="AQ3" s="496"/>
      <c r="AR3" s="496"/>
      <c r="AS3" s="496"/>
      <c r="AT3" s="496"/>
      <c r="AU3" s="496"/>
      <c r="AV3" s="496"/>
      <c r="AW3" s="496"/>
      <c r="AX3" s="496"/>
      <c r="AY3" s="496"/>
      <c r="AZ3" s="496"/>
      <c r="BA3" s="496"/>
      <c r="BB3" s="496"/>
      <c r="BC3" s="496"/>
      <c r="BD3" s="496"/>
      <c r="BE3" s="496"/>
      <c r="BF3" s="496"/>
      <c r="BG3" s="496"/>
      <c r="BH3" s="496"/>
      <c r="BI3" s="496"/>
      <c r="BJ3" s="496"/>
      <c r="BK3" s="496"/>
      <c r="BL3" s="496"/>
      <c r="BM3" s="496"/>
      <c r="BN3" s="496"/>
      <c r="BO3" s="496"/>
      <c r="BP3" s="496"/>
      <c r="BQ3" s="496"/>
      <c r="BR3" s="496"/>
      <c r="BS3" s="496"/>
      <c r="BT3" s="496"/>
      <c r="BU3" s="496"/>
      <c r="BV3" s="496"/>
      <c r="BW3" s="496"/>
      <c r="BX3" s="496"/>
      <c r="BY3" s="496"/>
      <c r="BZ3" s="496"/>
      <c r="CA3" s="496"/>
      <c r="CB3" s="496"/>
      <c r="CC3" s="496"/>
      <c r="CD3" s="496"/>
      <c r="CE3" s="496"/>
      <c r="CF3" s="496"/>
      <c r="CG3" s="496"/>
      <c r="CH3" s="496"/>
      <c r="CI3" s="496"/>
      <c r="CJ3" s="496"/>
      <c r="CK3" s="496"/>
      <c r="CL3" s="496"/>
      <c r="CM3" s="496"/>
      <c r="CN3" s="496"/>
      <c r="CO3" s="496"/>
      <c r="CP3" s="496"/>
      <c r="CQ3" s="496"/>
      <c r="CR3" s="496"/>
      <c r="CS3" s="496"/>
      <c r="CT3" s="496"/>
      <c r="CU3" s="496"/>
      <c r="CV3" s="496"/>
      <c r="CW3" s="496"/>
      <c r="CX3" s="496"/>
      <c r="CY3" s="496"/>
      <c r="CZ3" s="496"/>
      <c r="DA3" s="496"/>
      <c r="DB3" s="496"/>
      <c r="DC3" s="496"/>
      <c r="DD3" s="496"/>
      <c r="DE3" s="496"/>
      <c r="DF3" s="496"/>
      <c r="DG3" s="496"/>
      <c r="DH3" s="496"/>
      <c r="DI3" s="496"/>
      <c r="DJ3" s="496"/>
      <c r="DK3" s="496"/>
      <c r="DL3" s="496"/>
      <c r="DM3" s="496"/>
      <c r="DN3" s="496"/>
      <c r="DO3" s="496"/>
      <c r="DP3" s="496"/>
      <c r="DQ3" s="496"/>
      <c r="DR3" s="496"/>
      <c r="DS3" s="496"/>
      <c r="DT3" s="496"/>
      <c r="DU3" s="496"/>
      <c r="DV3" s="496"/>
      <c r="DW3" s="496"/>
      <c r="DX3" s="496"/>
      <c r="DY3" s="496"/>
      <c r="DZ3" s="496"/>
      <c r="EA3" s="496"/>
      <c r="EB3" s="496"/>
      <c r="EC3" s="496"/>
      <c r="ED3" s="496"/>
      <c r="EE3" s="496"/>
      <c r="EF3" s="496"/>
      <c r="EG3" s="496"/>
      <c r="EH3" s="496"/>
      <c r="EI3" s="496"/>
      <c r="EJ3" s="496"/>
      <c r="EK3" s="496"/>
      <c r="EL3" s="496"/>
      <c r="EM3" s="496"/>
      <c r="EN3" s="496"/>
      <c r="EO3" s="496"/>
      <c r="EP3" s="496"/>
      <c r="EQ3" s="496"/>
      <c r="ER3" s="496"/>
      <c r="ES3" s="496"/>
      <c r="ET3" s="496"/>
      <c r="EU3" s="496"/>
      <c r="EV3" s="496"/>
      <c r="EW3" s="496"/>
      <c r="EX3" s="496"/>
      <c r="EY3" s="496"/>
      <c r="EZ3" s="496"/>
      <c r="FA3" s="496"/>
      <c r="FB3" s="496"/>
      <c r="FC3" s="497"/>
    </row>
    <row r="4" spans="1:159" ht="25.5" customHeight="1" x14ac:dyDescent="0.25">
      <c r="A4" s="487"/>
      <c r="B4" s="488"/>
      <c r="C4" s="488"/>
      <c r="D4" s="488"/>
      <c r="E4" s="488"/>
      <c r="F4" s="489"/>
      <c r="G4" s="498" t="s">
        <v>2</v>
      </c>
      <c r="H4" s="491"/>
      <c r="I4" s="491"/>
      <c r="J4" s="491"/>
      <c r="K4" s="491"/>
      <c r="L4" s="491"/>
      <c r="M4" s="491"/>
      <c r="N4" s="491"/>
      <c r="O4" s="491"/>
      <c r="P4" s="491"/>
      <c r="Q4" s="491"/>
      <c r="R4" s="491"/>
      <c r="S4" s="491"/>
      <c r="T4" s="491"/>
      <c r="U4" s="491"/>
      <c r="V4" s="491"/>
      <c r="W4" s="491"/>
      <c r="X4" s="491"/>
      <c r="Y4" s="491"/>
      <c r="Z4" s="491"/>
      <c r="AA4" s="491"/>
      <c r="AB4" s="491"/>
      <c r="AC4" s="491"/>
      <c r="AD4" s="491"/>
      <c r="AE4" s="491"/>
      <c r="AF4" s="491"/>
      <c r="AG4" s="491"/>
      <c r="AH4" s="491"/>
      <c r="AI4" s="491"/>
      <c r="AJ4" s="491"/>
      <c r="AK4" s="491"/>
      <c r="AL4" s="491"/>
      <c r="AM4" s="491"/>
      <c r="AN4" s="491"/>
      <c r="AO4" s="491"/>
      <c r="AP4" s="491"/>
      <c r="AQ4" s="491"/>
      <c r="AR4" s="491"/>
      <c r="AS4" s="491"/>
      <c r="AT4" s="491"/>
      <c r="AU4" s="491"/>
      <c r="AV4" s="491"/>
      <c r="AW4" s="491"/>
      <c r="AX4" s="491"/>
      <c r="AY4" s="491"/>
      <c r="AZ4" s="491"/>
      <c r="BA4" s="491"/>
      <c r="BB4" s="491"/>
      <c r="BC4" s="491"/>
      <c r="BD4" s="491"/>
      <c r="BE4" s="491"/>
      <c r="BF4" s="491"/>
      <c r="BG4" s="491"/>
      <c r="BH4" s="491"/>
      <c r="BI4" s="491"/>
      <c r="BJ4" s="491"/>
      <c r="BK4" s="491"/>
      <c r="BL4" s="491"/>
      <c r="BM4" s="491"/>
      <c r="BN4" s="491"/>
      <c r="BO4" s="491"/>
      <c r="BP4" s="491"/>
      <c r="BQ4" s="491"/>
      <c r="BR4" s="491"/>
      <c r="BS4" s="491"/>
      <c r="BT4" s="491"/>
      <c r="BU4" s="491"/>
      <c r="BV4" s="491"/>
      <c r="BW4" s="491"/>
      <c r="BX4" s="491"/>
      <c r="BY4" s="491"/>
      <c r="BZ4" s="491"/>
      <c r="CA4" s="491"/>
      <c r="CB4" s="491"/>
      <c r="CC4" s="491"/>
      <c r="CD4" s="491"/>
      <c r="CE4" s="491"/>
      <c r="CF4" s="491"/>
      <c r="CG4" s="491"/>
      <c r="CH4" s="491"/>
      <c r="CI4" s="491"/>
      <c r="CJ4" s="491"/>
      <c r="CK4" s="491"/>
      <c r="CL4" s="491"/>
      <c r="CM4" s="491"/>
      <c r="CN4" s="491"/>
      <c r="CO4" s="491"/>
      <c r="CP4" s="491"/>
      <c r="CQ4" s="491"/>
      <c r="CR4" s="491"/>
      <c r="CS4" s="491"/>
      <c r="CT4" s="491"/>
      <c r="CU4" s="491"/>
      <c r="CV4" s="491"/>
      <c r="CW4" s="491"/>
      <c r="CX4" s="491"/>
      <c r="CY4" s="491"/>
      <c r="CZ4" s="491"/>
      <c r="DA4" s="491"/>
      <c r="DB4" s="491"/>
      <c r="DC4" s="491"/>
      <c r="DD4" s="491"/>
      <c r="DE4" s="491"/>
      <c r="DF4" s="491"/>
      <c r="DG4" s="491"/>
      <c r="DH4" s="491"/>
      <c r="DI4" s="491"/>
      <c r="DJ4" s="491"/>
      <c r="DK4" s="491"/>
      <c r="DL4" s="491"/>
      <c r="DM4" s="491"/>
      <c r="DN4" s="491"/>
      <c r="DO4" s="491"/>
      <c r="DP4" s="491"/>
      <c r="DQ4" s="491"/>
      <c r="DR4" s="491"/>
      <c r="DS4" s="491"/>
      <c r="DT4" s="491"/>
      <c r="DU4" s="491"/>
      <c r="DV4" s="491"/>
      <c r="DW4" s="491"/>
      <c r="DX4" s="491"/>
      <c r="DY4" s="491"/>
      <c r="DZ4" s="491"/>
      <c r="EA4" s="491"/>
      <c r="EB4" s="491"/>
      <c r="EC4" s="491"/>
      <c r="ED4" s="491"/>
      <c r="EE4" s="491"/>
      <c r="EF4" s="491"/>
      <c r="EG4" s="491"/>
      <c r="EH4" s="491"/>
      <c r="EI4" s="491"/>
      <c r="EJ4" s="491"/>
      <c r="EK4" s="491"/>
      <c r="EL4" s="491"/>
      <c r="EM4" s="491"/>
      <c r="EN4" s="491"/>
      <c r="EO4" s="491"/>
      <c r="EP4" s="491"/>
      <c r="EQ4" s="491"/>
      <c r="ER4" s="491"/>
      <c r="ES4" s="499"/>
      <c r="ET4" s="500" t="s">
        <v>3</v>
      </c>
      <c r="EU4" s="491"/>
      <c r="EV4" s="491"/>
      <c r="EW4" s="491"/>
      <c r="EX4" s="491"/>
      <c r="EY4" s="491"/>
      <c r="EZ4" s="491"/>
      <c r="FA4" s="491"/>
      <c r="FB4" s="491"/>
      <c r="FC4" s="492"/>
    </row>
    <row r="5" spans="1:159" ht="25.5" customHeight="1" x14ac:dyDescent="0.25">
      <c r="A5" s="478" t="s">
        <v>4</v>
      </c>
      <c r="B5" s="479"/>
      <c r="C5" s="479"/>
      <c r="D5" s="479"/>
      <c r="E5" s="479"/>
      <c r="F5" s="480"/>
      <c r="G5" s="490" t="s">
        <v>5</v>
      </c>
      <c r="H5" s="491"/>
      <c r="I5" s="491"/>
      <c r="J5" s="491"/>
      <c r="K5" s="491"/>
      <c r="L5" s="491"/>
      <c r="M5" s="491"/>
      <c r="N5" s="491"/>
      <c r="O5" s="491"/>
      <c r="P5" s="491"/>
      <c r="Q5" s="491"/>
      <c r="R5" s="491"/>
      <c r="S5" s="491"/>
      <c r="T5" s="491"/>
      <c r="U5" s="491"/>
      <c r="V5" s="491"/>
      <c r="W5" s="491"/>
      <c r="X5" s="491"/>
      <c r="Y5" s="491"/>
      <c r="Z5" s="491"/>
      <c r="AA5" s="491"/>
      <c r="AB5" s="491"/>
      <c r="AC5" s="491"/>
      <c r="AD5" s="491"/>
      <c r="AE5" s="491"/>
      <c r="AF5" s="491"/>
      <c r="AG5" s="491"/>
      <c r="AH5" s="491"/>
      <c r="AI5" s="491"/>
      <c r="AJ5" s="491"/>
      <c r="AK5" s="491"/>
      <c r="AL5" s="491"/>
      <c r="AM5" s="491"/>
      <c r="AN5" s="491"/>
      <c r="AO5" s="491"/>
      <c r="AP5" s="491"/>
      <c r="AQ5" s="491"/>
      <c r="AR5" s="491"/>
      <c r="AS5" s="491"/>
      <c r="AT5" s="491"/>
      <c r="AU5" s="491"/>
      <c r="AV5" s="491"/>
      <c r="AW5" s="491"/>
      <c r="AX5" s="491"/>
      <c r="AY5" s="491"/>
      <c r="AZ5" s="491"/>
      <c r="BA5" s="491"/>
      <c r="BB5" s="491"/>
      <c r="BC5" s="491"/>
      <c r="BD5" s="491"/>
      <c r="BE5" s="491"/>
      <c r="BF5" s="491"/>
      <c r="BG5" s="491"/>
      <c r="BH5" s="491"/>
      <c r="BI5" s="491"/>
      <c r="BJ5" s="491"/>
      <c r="BK5" s="491"/>
      <c r="BL5" s="491"/>
      <c r="BM5" s="491"/>
      <c r="BN5" s="491"/>
      <c r="BO5" s="491"/>
      <c r="BP5" s="491"/>
      <c r="BQ5" s="491"/>
      <c r="BR5" s="491"/>
      <c r="BS5" s="491"/>
      <c r="BT5" s="491"/>
      <c r="BU5" s="491"/>
      <c r="BV5" s="491"/>
      <c r="BW5" s="491"/>
      <c r="BX5" s="491"/>
      <c r="BY5" s="491"/>
      <c r="BZ5" s="491"/>
      <c r="CA5" s="491"/>
      <c r="CB5" s="491"/>
      <c r="CC5" s="491"/>
      <c r="CD5" s="491"/>
      <c r="CE5" s="491"/>
      <c r="CF5" s="491"/>
      <c r="CG5" s="491"/>
      <c r="CH5" s="491"/>
      <c r="CI5" s="491"/>
      <c r="CJ5" s="491"/>
      <c r="CK5" s="491"/>
      <c r="CL5" s="491"/>
      <c r="CM5" s="491"/>
      <c r="CN5" s="491"/>
      <c r="CO5" s="491"/>
      <c r="CP5" s="491"/>
      <c r="CQ5" s="491"/>
      <c r="CR5" s="491"/>
      <c r="CS5" s="491"/>
      <c r="CT5" s="491"/>
      <c r="CU5" s="491"/>
      <c r="CV5" s="491"/>
      <c r="CW5" s="491"/>
      <c r="CX5" s="491"/>
      <c r="CY5" s="491"/>
      <c r="CZ5" s="491"/>
      <c r="DA5" s="491"/>
      <c r="DB5" s="491"/>
      <c r="DC5" s="491"/>
      <c r="DD5" s="491"/>
      <c r="DE5" s="491"/>
      <c r="DF5" s="491"/>
      <c r="DG5" s="491"/>
      <c r="DH5" s="491"/>
      <c r="DI5" s="491"/>
      <c r="DJ5" s="491"/>
      <c r="DK5" s="491"/>
      <c r="DL5" s="491"/>
      <c r="DM5" s="491"/>
      <c r="DN5" s="491"/>
      <c r="DO5" s="491"/>
      <c r="DP5" s="491"/>
      <c r="DQ5" s="491"/>
      <c r="DR5" s="491"/>
      <c r="DS5" s="491"/>
      <c r="DT5" s="491"/>
      <c r="DU5" s="491"/>
      <c r="DV5" s="491"/>
      <c r="DW5" s="491"/>
      <c r="DX5" s="491"/>
      <c r="DY5" s="491"/>
      <c r="DZ5" s="491"/>
      <c r="EA5" s="491"/>
      <c r="EB5" s="491"/>
      <c r="EC5" s="491"/>
      <c r="ED5" s="491"/>
      <c r="EE5" s="491"/>
      <c r="EF5" s="491"/>
      <c r="EG5" s="491"/>
      <c r="EH5" s="491"/>
      <c r="EI5" s="491"/>
      <c r="EJ5" s="491"/>
      <c r="EK5" s="491"/>
      <c r="EL5" s="491"/>
      <c r="EM5" s="491"/>
      <c r="EN5" s="491"/>
      <c r="EO5" s="491"/>
      <c r="EP5" s="491"/>
      <c r="EQ5" s="491"/>
      <c r="ER5" s="491"/>
      <c r="ES5" s="491"/>
      <c r="ET5" s="491"/>
      <c r="EU5" s="491"/>
      <c r="EV5" s="491"/>
      <c r="EW5" s="491"/>
      <c r="EX5" s="491"/>
      <c r="EY5" s="491"/>
      <c r="EZ5" s="491"/>
      <c r="FA5" s="491"/>
      <c r="FB5" s="491"/>
      <c r="FC5" s="492"/>
    </row>
    <row r="6" spans="1:159" ht="25.5" customHeight="1" x14ac:dyDescent="0.25">
      <c r="A6" s="478" t="s">
        <v>6</v>
      </c>
      <c r="B6" s="479"/>
      <c r="C6" s="479"/>
      <c r="D6" s="479"/>
      <c r="E6" s="479"/>
      <c r="F6" s="480"/>
      <c r="G6" s="490" t="s">
        <v>7</v>
      </c>
      <c r="H6" s="491"/>
      <c r="I6" s="491"/>
      <c r="J6" s="491"/>
      <c r="K6" s="491"/>
      <c r="L6" s="491"/>
      <c r="M6" s="491"/>
      <c r="N6" s="491"/>
      <c r="O6" s="491"/>
      <c r="P6" s="491"/>
      <c r="Q6" s="491"/>
      <c r="R6" s="491"/>
      <c r="S6" s="491"/>
      <c r="T6" s="491"/>
      <c r="U6" s="491"/>
      <c r="V6" s="491"/>
      <c r="W6" s="491"/>
      <c r="X6" s="491"/>
      <c r="Y6" s="491"/>
      <c r="Z6" s="491"/>
      <c r="AA6" s="491"/>
      <c r="AB6" s="491"/>
      <c r="AC6" s="491"/>
      <c r="AD6" s="491"/>
      <c r="AE6" s="491"/>
      <c r="AF6" s="491"/>
      <c r="AG6" s="491"/>
      <c r="AH6" s="491"/>
      <c r="AI6" s="491"/>
      <c r="AJ6" s="491"/>
      <c r="AK6" s="491"/>
      <c r="AL6" s="491"/>
      <c r="AM6" s="491"/>
      <c r="AN6" s="491"/>
      <c r="AO6" s="491"/>
      <c r="AP6" s="491"/>
      <c r="AQ6" s="491"/>
      <c r="AR6" s="491"/>
      <c r="AS6" s="491"/>
      <c r="AT6" s="491"/>
      <c r="AU6" s="491"/>
      <c r="AV6" s="491"/>
      <c r="AW6" s="491"/>
      <c r="AX6" s="491"/>
      <c r="AY6" s="491"/>
      <c r="AZ6" s="491"/>
      <c r="BA6" s="491"/>
      <c r="BB6" s="491"/>
      <c r="BC6" s="491"/>
      <c r="BD6" s="491"/>
      <c r="BE6" s="491"/>
      <c r="BF6" s="491"/>
      <c r="BG6" s="491"/>
      <c r="BH6" s="491"/>
      <c r="BI6" s="491"/>
      <c r="BJ6" s="491"/>
      <c r="BK6" s="491"/>
      <c r="BL6" s="491"/>
      <c r="BM6" s="491"/>
      <c r="BN6" s="491"/>
      <c r="BO6" s="491"/>
      <c r="BP6" s="491"/>
      <c r="BQ6" s="491"/>
      <c r="BR6" s="491"/>
      <c r="BS6" s="491"/>
      <c r="BT6" s="491"/>
      <c r="BU6" s="491"/>
      <c r="BV6" s="491"/>
      <c r="BW6" s="491"/>
      <c r="BX6" s="491"/>
      <c r="BY6" s="491"/>
      <c r="BZ6" s="491"/>
      <c r="CA6" s="491"/>
      <c r="CB6" s="491"/>
      <c r="CC6" s="491"/>
      <c r="CD6" s="491"/>
      <c r="CE6" s="491"/>
      <c r="CF6" s="491"/>
      <c r="CG6" s="491"/>
      <c r="CH6" s="491"/>
      <c r="CI6" s="491"/>
      <c r="CJ6" s="491"/>
      <c r="CK6" s="491"/>
      <c r="CL6" s="491"/>
      <c r="CM6" s="491"/>
      <c r="CN6" s="491"/>
      <c r="CO6" s="491"/>
      <c r="CP6" s="491"/>
      <c r="CQ6" s="491"/>
      <c r="CR6" s="491"/>
      <c r="CS6" s="491"/>
      <c r="CT6" s="491"/>
      <c r="CU6" s="491"/>
      <c r="CV6" s="491"/>
      <c r="CW6" s="491"/>
      <c r="CX6" s="491"/>
      <c r="CY6" s="491"/>
      <c r="CZ6" s="491"/>
      <c r="DA6" s="491"/>
      <c r="DB6" s="491"/>
      <c r="DC6" s="491"/>
      <c r="DD6" s="491"/>
      <c r="DE6" s="491"/>
      <c r="DF6" s="491"/>
      <c r="DG6" s="491"/>
      <c r="DH6" s="491"/>
      <c r="DI6" s="491"/>
      <c r="DJ6" s="491"/>
      <c r="DK6" s="491"/>
      <c r="DL6" s="491"/>
      <c r="DM6" s="491"/>
      <c r="DN6" s="491"/>
      <c r="DO6" s="491"/>
      <c r="DP6" s="491"/>
      <c r="DQ6" s="491"/>
      <c r="DR6" s="491"/>
      <c r="DS6" s="491"/>
      <c r="DT6" s="491"/>
      <c r="DU6" s="491"/>
      <c r="DV6" s="491"/>
      <c r="DW6" s="491"/>
      <c r="DX6" s="491"/>
      <c r="DY6" s="491"/>
      <c r="DZ6" s="491"/>
      <c r="EA6" s="491"/>
      <c r="EB6" s="491"/>
      <c r="EC6" s="491"/>
      <c r="ED6" s="491"/>
      <c r="EE6" s="491"/>
      <c r="EF6" s="491"/>
      <c r="EG6" s="491"/>
      <c r="EH6" s="491"/>
      <c r="EI6" s="491"/>
      <c r="EJ6" s="491"/>
      <c r="EK6" s="491"/>
      <c r="EL6" s="491"/>
      <c r="EM6" s="491"/>
      <c r="EN6" s="491"/>
      <c r="EO6" s="491"/>
      <c r="EP6" s="491"/>
      <c r="EQ6" s="491"/>
      <c r="ER6" s="491"/>
      <c r="ES6" s="491"/>
      <c r="ET6" s="491"/>
      <c r="EU6" s="491"/>
      <c r="EV6" s="491"/>
      <c r="EW6" s="491"/>
      <c r="EX6" s="491"/>
      <c r="EY6" s="491"/>
      <c r="EZ6" s="491"/>
      <c r="FA6" s="491"/>
      <c r="FB6" s="491"/>
      <c r="FC6" s="492"/>
    </row>
    <row r="7" spans="1:159" ht="25.5" customHeight="1" x14ac:dyDescent="0.25">
      <c r="A7" s="478" t="s">
        <v>8</v>
      </c>
      <c r="B7" s="479"/>
      <c r="C7" s="479"/>
      <c r="D7" s="479"/>
      <c r="E7" s="479"/>
      <c r="F7" s="480"/>
      <c r="G7" s="490" t="s">
        <v>9</v>
      </c>
      <c r="H7" s="491"/>
      <c r="I7" s="491"/>
      <c r="J7" s="491"/>
      <c r="K7" s="491"/>
      <c r="L7" s="491"/>
      <c r="M7" s="491"/>
      <c r="N7" s="491"/>
      <c r="O7" s="491"/>
      <c r="P7" s="491"/>
      <c r="Q7" s="491"/>
      <c r="R7" s="491"/>
      <c r="S7" s="491"/>
      <c r="T7" s="491"/>
      <c r="U7" s="491"/>
      <c r="V7" s="491"/>
      <c r="W7" s="491"/>
      <c r="X7" s="491"/>
      <c r="Y7" s="491"/>
      <c r="Z7" s="491"/>
      <c r="AA7" s="491"/>
      <c r="AB7" s="491"/>
      <c r="AC7" s="491"/>
      <c r="AD7" s="491"/>
      <c r="AE7" s="491"/>
      <c r="AF7" s="491"/>
      <c r="AG7" s="491"/>
      <c r="AH7" s="491"/>
      <c r="AI7" s="491"/>
      <c r="AJ7" s="491"/>
      <c r="AK7" s="491"/>
      <c r="AL7" s="491"/>
      <c r="AM7" s="491"/>
      <c r="AN7" s="491"/>
      <c r="AO7" s="491"/>
      <c r="AP7" s="491"/>
      <c r="AQ7" s="491"/>
      <c r="AR7" s="491"/>
      <c r="AS7" s="491"/>
      <c r="AT7" s="491"/>
      <c r="AU7" s="491"/>
      <c r="AV7" s="491"/>
      <c r="AW7" s="491"/>
      <c r="AX7" s="491"/>
      <c r="AY7" s="491"/>
      <c r="AZ7" s="491"/>
      <c r="BA7" s="491"/>
      <c r="BB7" s="491"/>
      <c r="BC7" s="491"/>
      <c r="BD7" s="491"/>
      <c r="BE7" s="491"/>
      <c r="BF7" s="491"/>
      <c r="BG7" s="491"/>
      <c r="BH7" s="491"/>
      <c r="BI7" s="491"/>
      <c r="BJ7" s="491"/>
      <c r="BK7" s="491"/>
      <c r="BL7" s="491"/>
      <c r="BM7" s="491"/>
      <c r="BN7" s="491"/>
      <c r="BO7" s="491"/>
      <c r="BP7" s="491"/>
      <c r="BQ7" s="491"/>
      <c r="BR7" s="491"/>
      <c r="BS7" s="491"/>
      <c r="BT7" s="491"/>
      <c r="BU7" s="491"/>
      <c r="BV7" s="491"/>
      <c r="BW7" s="491"/>
      <c r="BX7" s="491"/>
      <c r="BY7" s="491"/>
      <c r="BZ7" s="491"/>
      <c r="CA7" s="491"/>
      <c r="CB7" s="491"/>
      <c r="CC7" s="491"/>
      <c r="CD7" s="491"/>
      <c r="CE7" s="491"/>
      <c r="CF7" s="491"/>
      <c r="CG7" s="491"/>
      <c r="CH7" s="491"/>
      <c r="CI7" s="491"/>
      <c r="CJ7" s="491"/>
      <c r="CK7" s="491"/>
      <c r="CL7" s="491"/>
      <c r="CM7" s="491"/>
      <c r="CN7" s="491"/>
      <c r="CO7" s="491"/>
      <c r="CP7" s="491"/>
      <c r="CQ7" s="491"/>
      <c r="CR7" s="491"/>
      <c r="CS7" s="491"/>
      <c r="CT7" s="491"/>
      <c r="CU7" s="491"/>
      <c r="CV7" s="491"/>
      <c r="CW7" s="491"/>
      <c r="CX7" s="491"/>
      <c r="CY7" s="491"/>
      <c r="CZ7" s="491"/>
      <c r="DA7" s="491"/>
      <c r="DB7" s="491"/>
      <c r="DC7" s="491"/>
      <c r="DD7" s="491"/>
      <c r="DE7" s="491"/>
      <c r="DF7" s="491"/>
      <c r="DG7" s="491"/>
      <c r="DH7" s="491"/>
      <c r="DI7" s="491"/>
      <c r="DJ7" s="491"/>
      <c r="DK7" s="491"/>
      <c r="DL7" s="491"/>
      <c r="DM7" s="491"/>
      <c r="DN7" s="491"/>
      <c r="DO7" s="491"/>
      <c r="DP7" s="491"/>
      <c r="DQ7" s="491"/>
      <c r="DR7" s="491"/>
      <c r="DS7" s="491"/>
      <c r="DT7" s="491"/>
      <c r="DU7" s="491"/>
      <c r="DV7" s="491"/>
      <c r="DW7" s="491"/>
      <c r="DX7" s="491"/>
      <c r="DY7" s="491"/>
      <c r="DZ7" s="491"/>
      <c r="EA7" s="491"/>
      <c r="EB7" s="491"/>
      <c r="EC7" s="491"/>
      <c r="ED7" s="491"/>
      <c r="EE7" s="491"/>
      <c r="EF7" s="491"/>
      <c r="EG7" s="491"/>
      <c r="EH7" s="491"/>
      <c r="EI7" s="491"/>
      <c r="EJ7" s="491"/>
      <c r="EK7" s="491"/>
      <c r="EL7" s="491"/>
      <c r="EM7" s="491"/>
      <c r="EN7" s="491"/>
      <c r="EO7" s="491"/>
      <c r="EP7" s="491"/>
      <c r="EQ7" s="491"/>
      <c r="ER7" s="491"/>
      <c r="ES7" s="491"/>
      <c r="ET7" s="491"/>
      <c r="EU7" s="491"/>
      <c r="EV7" s="491"/>
      <c r="EW7" s="491"/>
      <c r="EX7" s="491"/>
      <c r="EY7" s="491"/>
      <c r="EZ7" s="491"/>
      <c r="FA7" s="491"/>
      <c r="FB7" s="491"/>
      <c r="FC7" s="492"/>
    </row>
    <row r="8" spans="1:159" ht="25.5" customHeight="1" x14ac:dyDescent="0.25">
      <c r="A8" s="478" t="s">
        <v>10</v>
      </c>
      <c r="B8" s="479"/>
      <c r="C8" s="479"/>
      <c r="D8" s="479"/>
      <c r="E8" s="479"/>
      <c r="F8" s="480"/>
      <c r="G8" s="493" t="s">
        <v>11</v>
      </c>
      <c r="H8" s="488"/>
      <c r="I8" s="488"/>
      <c r="J8" s="488"/>
      <c r="K8" s="488"/>
      <c r="L8" s="488"/>
      <c r="M8" s="488"/>
      <c r="N8" s="488"/>
      <c r="O8" s="488"/>
      <c r="P8" s="488"/>
      <c r="Q8" s="488"/>
      <c r="R8" s="488"/>
      <c r="S8" s="488"/>
      <c r="T8" s="488"/>
      <c r="U8" s="488"/>
      <c r="V8" s="488"/>
      <c r="W8" s="488"/>
      <c r="X8" s="488"/>
      <c r="Y8" s="488"/>
      <c r="Z8" s="488"/>
      <c r="AA8" s="488"/>
      <c r="AB8" s="488"/>
      <c r="AC8" s="488"/>
      <c r="AD8" s="488"/>
      <c r="AE8" s="488"/>
      <c r="AF8" s="488"/>
      <c r="AG8" s="488"/>
      <c r="AH8" s="488"/>
      <c r="AI8" s="488"/>
      <c r="AJ8" s="488"/>
      <c r="AK8" s="488"/>
      <c r="AL8" s="488"/>
      <c r="AM8" s="488"/>
      <c r="AN8" s="488"/>
      <c r="AO8" s="488"/>
      <c r="AP8" s="488"/>
      <c r="AQ8" s="488"/>
      <c r="AR8" s="488"/>
      <c r="AS8" s="488"/>
      <c r="AT8" s="488"/>
      <c r="AU8" s="488"/>
      <c r="AV8" s="488"/>
      <c r="AW8" s="488"/>
      <c r="AX8" s="488"/>
      <c r="AY8" s="488"/>
      <c r="AZ8" s="488"/>
      <c r="BA8" s="488"/>
      <c r="BB8" s="488"/>
      <c r="BC8" s="488"/>
      <c r="BD8" s="488"/>
      <c r="BE8" s="488"/>
      <c r="BF8" s="488"/>
      <c r="BG8" s="488"/>
      <c r="BH8" s="488"/>
      <c r="BI8" s="488"/>
      <c r="BJ8" s="488"/>
      <c r="BK8" s="488"/>
      <c r="BL8" s="488"/>
      <c r="BM8" s="488"/>
      <c r="BN8" s="488"/>
      <c r="BO8" s="488"/>
      <c r="BP8" s="488"/>
      <c r="BQ8" s="488"/>
      <c r="BR8" s="488"/>
      <c r="BS8" s="488"/>
      <c r="BT8" s="488"/>
      <c r="BU8" s="488"/>
      <c r="BV8" s="488"/>
      <c r="BW8" s="488"/>
      <c r="BX8" s="488"/>
      <c r="BY8" s="488"/>
      <c r="BZ8" s="488"/>
      <c r="CA8" s="488"/>
      <c r="CB8" s="488"/>
      <c r="CC8" s="488"/>
      <c r="CD8" s="488"/>
      <c r="CE8" s="488"/>
      <c r="CF8" s="488"/>
      <c r="CG8" s="488"/>
      <c r="CH8" s="488"/>
      <c r="CI8" s="488"/>
      <c r="CJ8" s="488"/>
      <c r="CK8" s="488"/>
      <c r="CL8" s="488"/>
      <c r="CM8" s="488"/>
      <c r="CN8" s="488"/>
      <c r="CO8" s="488"/>
      <c r="CP8" s="488"/>
      <c r="CQ8" s="488"/>
      <c r="CR8" s="488"/>
      <c r="CS8" s="488"/>
      <c r="CT8" s="488"/>
      <c r="CU8" s="488"/>
      <c r="CV8" s="488"/>
      <c r="CW8" s="488"/>
      <c r="CX8" s="488"/>
      <c r="CY8" s="488"/>
      <c r="CZ8" s="488"/>
      <c r="DA8" s="488"/>
      <c r="DB8" s="488"/>
      <c r="DC8" s="488"/>
      <c r="DD8" s="488"/>
      <c r="DE8" s="488"/>
      <c r="DF8" s="488"/>
      <c r="DG8" s="488"/>
      <c r="DH8" s="488"/>
      <c r="DI8" s="488"/>
      <c r="DJ8" s="488"/>
      <c r="DK8" s="488"/>
      <c r="DL8" s="488"/>
      <c r="DM8" s="488"/>
      <c r="DN8" s="488"/>
      <c r="DO8" s="488"/>
      <c r="DP8" s="488"/>
      <c r="DQ8" s="488"/>
      <c r="DR8" s="488"/>
      <c r="DS8" s="488"/>
      <c r="DT8" s="488"/>
      <c r="DU8" s="488"/>
      <c r="DV8" s="488"/>
      <c r="DW8" s="488"/>
      <c r="DX8" s="488"/>
      <c r="DY8" s="488"/>
      <c r="DZ8" s="488"/>
      <c r="EA8" s="488"/>
      <c r="EB8" s="488"/>
      <c r="EC8" s="488"/>
      <c r="ED8" s="488"/>
      <c r="EE8" s="488"/>
      <c r="EF8" s="488"/>
      <c r="EG8" s="488"/>
      <c r="EH8" s="488"/>
      <c r="EI8" s="488"/>
      <c r="EJ8" s="488"/>
      <c r="EK8" s="488"/>
      <c r="EL8" s="488"/>
      <c r="EM8" s="488"/>
      <c r="EN8" s="488"/>
      <c r="EO8" s="488"/>
      <c r="EP8" s="488"/>
      <c r="EQ8" s="488"/>
      <c r="ER8" s="488"/>
      <c r="ES8" s="488"/>
      <c r="ET8" s="488"/>
      <c r="EU8" s="488"/>
      <c r="EV8" s="488"/>
      <c r="EW8" s="488"/>
      <c r="EX8" s="488"/>
      <c r="EY8" s="488"/>
      <c r="EZ8" s="488"/>
      <c r="FA8" s="488"/>
      <c r="FB8" s="488"/>
      <c r="FC8" s="489"/>
    </row>
    <row r="9" spans="1:159" ht="30" customHeight="1" x14ac:dyDescent="0.25">
      <c r="A9" s="5"/>
      <c r="B9" s="6"/>
      <c r="C9" s="6"/>
      <c r="D9" s="6"/>
      <c r="E9" s="6"/>
      <c r="F9" s="6"/>
      <c r="G9" s="7"/>
      <c r="H9" s="7"/>
      <c r="I9" s="7"/>
      <c r="J9" s="7"/>
      <c r="K9" s="7"/>
      <c r="L9" s="7"/>
      <c r="M9" s="7"/>
      <c r="N9" s="7"/>
      <c r="O9" s="7"/>
      <c r="P9" s="7"/>
      <c r="Q9" s="7"/>
      <c r="R9" s="7"/>
      <c r="S9" s="7"/>
      <c r="T9" s="7"/>
      <c r="U9" s="8"/>
      <c r="V9" s="7"/>
      <c r="W9" s="7"/>
      <c r="X9" s="7"/>
      <c r="Y9" s="8"/>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f>100-85.16</f>
        <v>14.840000000000003</v>
      </c>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7"/>
      <c r="EU9" s="6"/>
      <c r="EV9" s="6"/>
      <c r="EW9" s="6"/>
      <c r="EX9" s="6"/>
      <c r="EY9" s="6"/>
      <c r="EZ9" s="6"/>
      <c r="FA9" s="6"/>
      <c r="FB9" s="6"/>
      <c r="FC9" s="6"/>
    </row>
    <row r="10" spans="1:159" ht="36" customHeight="1" x14ac:dyDescent="0.25">
      <c r="A10" s="503" t="s">
        <v>12</v>
      </c>
      <c r="B10" s="491"/>
      <c r="C10" s="491"/>
      <c r="D10" s="491"/>
      <c r="E10" s="491"/>
      <c r="F10" s="491"/>
      <c r="G10" s="491"/>
      <c r="H10" s="491"/>
      <c r="I10" s="492"/>
      <c r="J10" s="504" t="s">
        <v>13</v>
      </c>
      <c r="K10" s="505"/>
      <c r="L10" s="505"/>
      <c r="M10" s="505"/>
      <c r="N10" s="505"/>
      <c r="O10" s="505"/>
      <c r="P10" s="505"/>
      <c r="Q10" s="505"/>
      <c r="R10" s="505"/>
      <c r="S10" s="505"/>
      <c r="T10" s="505"/>
      <c r="U10" s="505"/>
      <c r="V10" s="505"/>
      <c r="W10" s="505"/>
      <c r="X10" s="505"/>
      <c r="Y10" s="505"/>
      <c r="Z10" s="505"/>
      <c r="AA10" s="505"/>
      <c r="AB10" s="505"/>
      <c r="AC10" s="505"/>
      <c r="AD10" s="505"/>
      <c r="AE10" s="505"/>
      <c r="AF10" s="505"/>
      <c r="AG10" s="505"/>
      <c r="AH10" s="505"/>
      <c r="AI10" s="505"/>
      <c r="AJ10" s="505"/>
      <c r="AK10" s="505"/>
      <c r="AL10" s="505"/>
      <c r="AM10" s="505"/>
      <c r="AN10" s="505"/>
      <c r="AO10" s="505"/>
      <c r="AP10" s="505"/>
      <c r="AQ10" s="505"/>
      <c r="AR10" s="505"/>
      <c r="AS10" s="505"/>
      <c r="AT10" s="505"/>
      <c r="AU10" s="505"/>
      <c r="AV10" s="505"/>
      <c r="AW10" s="505"/>
      <c r="AX10" s="505"/>
      <c r="AY10" s="505"/>
      <c r="AZ10" s="505"/>
      <c r="BA10" s="505"/>
      <c r="BB10" s="505"/>
      <c r="BC10" s="505"/>
      <c r="BD10" s="505"/>
      <c r="BE10" s="505"/>
      <c r="BF10" s="505"/>
      <c r="BG10" s="505"/>
      <c r="BH10" s="505"/>
      <c r="BI10" s="505"/>
      <c r="BJ10" s="505"/>
      <c r="BK10" s="505"/>
      <c r="BL10" s="505"/>
      <c r="BM10" s="505"/>
      <c r="BN10" s="505"/>
      <c r="BO10" s="505"/>
      <c r="BP10" s="505"/>
      <c r="BQ10" s="505"/>
      <c r="BR10" s="505"/>
      <c r="BS10" s="505"/>
      <c r="BT10" s="505"/>
      <c r="BU10" s="505"/>
      <c r="BV10" s="505"/>
      <c r="BW10" s="505"/>
      <c r="BX10" s="505"/>
      <c r="BY10" s="505"/>
      <c r="BZ10" s="505"/>
      <c r="CA10" s="505"/>
      <c r="CB10" s="505"/>
      <c r="CC10" s="505"/>
      <c r="CD10" s="505"/>
      <c r="CE10" s="505"/>
      <c r="CF10" s="505"/>
      <c r="CG10" s="505"/>
      <c r="CH10" s="505"/>
      <c r="CI10" s="505"/>
      <c r="CJ10" s="505"/>
      <c r="CK10" s="505"/>
      <c r="CL10" s="505"/>
      <c r="CM10" s="505"/>
      <c r="CN10" s="505"/>
      <c r="CO10" s="505"/>
      <c r="CP10" s="505"/>
      <c r="CQ10" s="505"/>
      <c r="CR10" s="505"/>
      <c r="CS10" s="505"/>
      <c r="CT10" s="505"/>
      <c r="CU10" s="505"/>
      <c r="CV10" s="505"/>
      <c r="CW10" s="505"/>
      <c r="CX10" s="505"/>
      <c r="CY10" s="505"/>
      <c r="CZ10" s="505"/>
      <c r="DA10" s="505"/>
      <c r="DB10" s="505"/>
      <c r="DC10" s="505"/>
      <c r="DD10" s="505"/>
      <c r="DE10" s="505"/>
      <c r="DF10" s="505"/>
      <c r="DG10" s="505"/>
      <c r="DH10" s="505"/>
      <c r="DI10" s="505"/>
      <c r="DJ10" s="505"/>
      <c r="DK10" s="505"/>
      <c r="DL10" s="505"/>
      <c r="DM10" s="505"/>
      <c r="DN10" s="505"/>
      <c r="DO10" s="505"/>
      <c r="DP10" s="505"/>
      <c r="DQ10" s="505"/>
      <c r="DR10" s="505"/>
      <c r="DS10" s="505"/>
      <c r="DT10" s="505"/>
      <c r="DU10" s="505"/>
      <c r="DV10" s="505"/>
      <c r="DW10" s="505"/>
      <c r="DX10" s="505"/>
      <c r="DY10" s="505"/>
      <c r="DZ10" s="505"/>
      <c r="EA10" s="505"/>
      <c r="EB10" s="505"/>
      <c r="EC10" s="505"/>
      <c r="ED10" s="505"/>
      <c r="EE10" s="505"/>
      <c r="EF10" s="505"/>
      <c r="EG10" s="505"/>
      <c r="EH10" s="505"/>
      <c r="EI10" s="505"/>
      <c r="EJ10" s="505"/>
      <c r="EK10" s="505"/>
      <c r="EL10" s="505"/>
      <c r="EM10" s="505"/>
      <c r="EN10" s="505"/>
      <c r="EO10" s="505"/>
      <c r="EP10" s="505"/>
      <c r="EQ10" s="505"/>
      <c r="ER10" s="505"/>
      <c r="ES10" s="506"/>
      <c r="ET10" s="521" t="s">
        <v>14</v>
      </c>
      <c r="EU10" s="521" t="s">
        <v>15</v>
      </c>
      <c r="EV10" s="517" t="s">
        <v>16</v>
      </c>
      <c r="EW10" s="520" t="s">
        <v>17</v>
      </c>
      <c r="EX10" s="517" t="s">
        <v>18</v>
      </c>
      <c r="EY10" s="525" t="s">
        <v>19</v>
      </c>
      <c r="EZ10" s="522" t="s">
        <v>20</v>
      </c>
      <c r="FA10" s="522" t="s">
        <v>21</v>
      </c>
      <c r="FB10" s="522" t="s">
        <v>22</v>
      </c>
      <c r="FC10" s="514" t="s">
        <v>23</v>
      </c>
    </row>
    <row r="11" spans="1:159" ht="36" customHeight="1" x14ac:dyDescent="0.25">
      <c r="A11" s="503" t="s">
        <v>24</v>
      </c>
      <c r="B11" s="491"/>
      <c r="C11" s="491"/>
      <c r="D11" s="491"/>
      <c r="E11" s="491"/>
      <c r="F11" s="491"/>
      <c r="G11" s="491"/>
      <c r="H11" s="491"/>
      <c r="I11" s="492"/>
      <c r="J11" s="501" t="s">
        <v>25</v>
      </c>
      <c r="K11" s="491"/>
      <c r="L11" s="491"/>
      <c r="M11" s="491"/>
      <c r="N11" s="491"/>
      <c r="O11" s="491"/>
      <c r="P11" s="491"/>
      <c r="Q11" s="491"/>
      <c r="R11" s="491"/>
      <c r="S11" s="491"/>
      <c r="T11" s="491"/>
      <c r="U11" s="491"/>
      <c r="V11" s="491"/>
      <c r="W11" s="491"/>
      <c r="X11" s="491"/>
      <c r="Y11" s="491"/>
      <c r="Z11" s="491"/>
      <c r="AA11" s="491"/>
      <c r="AB11" s="491"/>
      <c r="AC11" s="492"/>
      <c r="AD11" s="501" t="s">
        <v>26</v>
      </c>
      <c r="AE11" s="491"/>
      <c r="AF11" s="491"/>
      <c r="AG11" s="491"/>
      <c r="AH11" s="491"/>
      <c r="AI11" s="491"/>
      <c r="AJ11" s="491"/>
      <c r="AK11" s="491"/>
      <c r="AL11" s="491"/>
      <c r="AM11" s="491"/>
      <c r="AN11" s="491"/>
      <c r="AO11" s="491"/>
      <c r="AP11" s="491"/>
      <c r="AQ11" s="491"/>
      <c r="AR11" s="491"/>
      <c r="AS11" s="491"/>
      <c r="AT11" s="491"/>
      <c r="AU11" s="491"/>
      <c r="AV11" s="491"/>
      <c r="AW11" s="491"/>
      <c r="AX11" s="491"/>
      <c r="AY11" s="491"/>
      <c r="AZ11" s="491"/>
      <c r="BA11" s="491"/>
      <c r="BB11" s="491"/>
      <c r="BC11" s="491"/>
      <c r="BD11" s="491"/>
      <c r="BE11" s="491"/>
      <c r="BF11" s="491"/>
      <c r="BG11" s="499"/>
      <c r="BH11" s="502" t="s">
        <v>27</v>
      </c>
      <c r="BI11" s="491"/>
      <c r="BJ11" s="491"/>
      <c r="BK11" s="491"/>
      <c r="BL11" s="491"/>
      <c r="BM11" s="491"/>
      <c r="BN11" s="491"/>
      <c r="BO11" s="491"/>
      <c r="BP11" s="491"/>
      <c r="BQ11" s="491"/>
      <c r="BR11" s="491"/>
      <c r="BS11" s="491"/>
      <c r="BT11" s="491"/>
      <c r="BU11" s="491"/>
      <c r="BV11" s="491"/>
      <c r="BW11" s="491"/>
      <c r="BX11" s="491"/>
      <c r="BY11" s="491"/>
      <c r="BZ11" s="491"/>
      <c r="CA11" s="491"/>
      <c r="CB11" s="491"/>
      <c r="CC11" s="491"/>
      <c r="CD11" s="491"/>
      <c r="CE11" s="491"/>
      <c r="CF11" s="491"/>
      <c r="CG11" s="491"/>
      <c r="CH11" s="491"/>
      <c r="CI11" s="491"/>
      <c r="CJ11" s="491"/>
      <c r="CK11" s="507"/>
      <c r="CL11" s="502" t="s">
        <v>28</v>
      </c>
      <c r="CM11" s="491"/>
      <c r="CN11" s="491"/>
      <c r="CO11" s="491"/>
      <c r="CP11" s="491"/>
      <c r="CQ11" s="491"/>
      <c r="CR11" s="491"/>
      <c r="CS11" s="491"/>
      <c r="CT11" s="491"/>
      <c r="CU11" s="491"/>
      <c r="CV11" s="491"/>
      <c r="CW11" s="491"/>
      <c r="CX11" s="491"/>
      <c r="CY11" s="491"/>
      <c r="CZ11" s="491"/>
      <c r="DA11" s="491"/>
      <c r="DB11" s="491"/>
      <c r="DC11" s="491"/>
      <c r="DD11" s="491"/>
      <c r="DE11" s="491"/>
      <c r="DF11" s="491"/>
      <c r="DG11" s="491"/>
      <c r="DH11" s="491"/>
      <c r="DI11" s="491"/>
      <c r="DJ11" s="491"/>
      <c r="DK11" s="491"/>
      <c r="DL11" s="491"/>
      <c r="DM11" s="491"/>
      <c r="DN11" s="491"/>
      <c r="DO11" s="507"/>
      <c r="DP11" s="502" t="s">
        <v>29</v>
      </c>
      <c r="DQ11" s="491"/>
      <c r="DR11" s="491"/>
      <c r="DS11" s="491"/>
      <c r="DT11" s="491"/>
      <c r="DU11" s="491"/>
      <c r="DV11" s="491"/>
      <c r="DW11" s="491"/>
      <c r="DX11" s="491"/>
      <c r="DY11" s="491"/>
      <c r="DZ11" s="491"/>
      <c r="EA11" s="491"/>
      <c r="EB11" s="491"/>
      <c r="EC11" s="491"/>
      <c r="ED11" s="491"/>
      <c r="EE11" s="491"/>
      <c r="EF11" s="491"/>
      <c r="EG11" s="491"/>
      <c r="EH11" s="491"/>
      <c r="EI11" s="491"/>
      <c r="EJ11" s="491"/>
      <c r="EK11" s="491"/>
      <c r="EL11" s="491"/>
      <c r="EM11" s="491"/>
      <c r="EN11" s="491"/>
      <c r="EO11" s="491"/>
      <c r="EP11" s="491"/>
      <c r="EQ11" s="491"/>
      <c r="ER11" s="491"/>
      <c r="ES11" s="492"/>
      <c r="ET11" s="518"/>
      <c r="EU11" s="518"/>
      <c r="EV11" s="518"/>
      <c r="EW11" s="518"/>
      <c r="EX11" s="518"/>
      <c r="EY11" s="526"/>
      <c r="EZ11" s="523"/>
      <c r="FA11" s="523"/>
      <c r="FB11" s="523"/>
      <c r="FC11" s="515"/>
    </row>
    <row r="12" spans="1:159" ht="116.25" customHeight="1" x14ac:dyDescent="0.25">
      <c r="A12" s="9" t="s">
        <v>30</v>
      </c>
      <c r="B12" s="9" t="s">
        <v>31</v>
      </c>
      <c r="C12" s="10" t="s">
        <v>32</v>
      </c>
      <c r="D12" s="10" t="s">
        <v>33</v>
      </c>
      <c r="E12" s="10" t="s">
        <v>34</v>
      </c>
      <c r="F12" s="10" t="s">
        <v>35</v>
      </c>
      <c r="G12" s="10" t="s">
        <v>36</v>
      </c>
      <c r="H12" s="10" t="s">
        <v>37</v>
      </c>
      <c r="I12" s="11" t="s">
        <v>38</v>
      </c>
      <c r="J12" s="12" t="s">
        <v>39</v>
      </c>
      <c r="K12" s="13" t="s">
        <v>40</v>
      </c>
      <c r="L12" s="14" t="s">
        <v>41</v>
      </c>
      <c r="M12" s="13" t="s">
        <v>42</v>
      </c>
      <c r="N12" s="14" t="s">
        <v>43</v>
      </c>
      <c r="O12" s="13" t="s">
        <v>44</v>
      </c>
      <c r="P12" s="14" t="s">
        <v>45</v>
      </c>
      <c r="Q12" s="13" t="s">
        <v>46</v>
      </c>
      <c r="R12" s="14" t="s">
        <v>47</v>
      </c>
      <c r="S12" s="13" t="s">
        <v>48</v>
      </c>
      <c r="T12" s="14" t="s">
        <v>49</v>
      </c>
      <c r="U12" s="13" t="s">
        <v>50</v>
      </c>
      <c r="V12" s="14" t="s">
        <v>51</v>
      </c>
      <c r="W12" s="13" t="s">
        <v>52</v>
      </c>
      <c r="X12" s="15" t="s">
        <v>53</v>
      </c>
      <c r="Y12" s="16" t="s">
        <v>54</v>
      </c>
      <c r="Z12" s="17" t="s">
        <v>55</v>
      </c>
      <c r="AA12" s="18" t="s">
        <v>56</v>
      </c>
      <c r="AB12" s="19" t="s">
        <v>57</v>
      </c>
      <c r="AC12" s="18" t="s">
        <v>58</v>
      </c>
      <c r="AD12" s="12" t="s">
        <v>59</v>
      </c>
      <c r="AE12" s="13" t="s">
        <v>60</v>
      </c>
      <c r="AF12" s="14" t="s">
        <v>61</v>
      </c>
      <c r="AG12" s="13" t="s">
        <v>62</v>
      </c>
      <c r="AH12" s="14" t="s">
        <v>63</v>
      </c>
      <c r="AI12" s="13" t="s">
        <v>64</v>
      </c>
      <c r="AJ12" s="14" t="s">
        <v>65</v>
      </c>
      <c r="AK12" s="13" t="s">
        <v>66</v>
      </c>
      <c r="AL12" s="14" t="s">
        <v>67</v>
      </c>
      <c r="AM12" s="13" t="s">
        <v>68</v>
      </c>
      <c r="AN12" s="14" t="s">
        <v>69</v>
      </c>
      <c r="AO12" s="13" t="s">
        <v>70</v>
      </c>
      <c r="AP12" s="14" t="s">
        <v>71</v>
      </c>
      <c r="AQ12" s="13" t="s">
        <v>72</v>
      </c>
      <c r="AR12" s="14" t="s">
        <v>73</v>
      </c>
      <c r="AS12" s="13" t="s">
        <v>74</v>
      </c>
      <c r="AT12" s="14" t="s">
        <v>75</v>
      </c>
      <c r="AU12" s="13" t="s">
        <v>76</v>
      </c>
      <c r="AV12" s="14" t="s">
        <v>77</v>
      </c>
      <c r="AW12" s="13" t="s">
        <v>78</v>
      </c>
      <c r="AX12" s="14" t="s">
        <v>79</v>
      </c>
      <c r="AY12" s="13" t="s">
        <v>80</v>
      </c>
      <c r="AZ12" s="14" t="s">
        <v>81</v>
      </c>
      <c r="BA12" s="13" t="s">
        <v>82</v>
      </c>
      <c r="BB12" s="15" t="s">
        <v>83</v>
      </c>
      <c r="BC12" s="16" t="s">
        <v>54</v>
      </c>
      <c r="BD12" s="20" t="s">
        <v>84</v>
      </c>
      <c r="BE12" s="18" t="s">
        <v>85</v>
      </c>
      <c r="BF12" s="19" t="s">
        <v>86</v>
      </c>
      <c r="BG12" s="18" t="s">
        <v>87</v>
      </c>
      <c r="BH12" s="12" t="s">
        <v>88</v>
      </c>
      <c r="BI12" s="13" t="s">
        <v>89</v>
      </c>
      <c r="BJ12" s="14" t="s">
        <v>90</v>
      </c>
      <c r="BK12" s="13" t="s">
        <v>91</v>
      </c>
      <c r="BL12" s="14" t="s">
        <v>92</v>
      </c>
      <c r="BM12" s="13" t="s">
        <v>93</v>
      </c>
      <c r="BN12" s="14" t="s">
        <v>94</v>
      </c>
      <c r="BO12" s="13" t="s">
        <v>95</v>
      </c>
      <c r="BP12" s="14" t="s">
        <v>96</v>
      </c>
      <c r="BQ12" s="13" t="s">
        <v>97</v>
      </c>
      <c r="BR12" s="14" t="s">
        <v>98</v>
      </c>
      <c r="BS12" s="13" t="s">
        <v>99</v>
      </c>
      <c r="BT12" s="14" t="s">
        <v>100</v>
      </c>
      <c r="BU12" s="13" t="s">
        <v>101</v>
      </c>
      <c r="BV12" s="14" t="s">
        <v>102</v>
      </c>
      <c r="BW12" s="13" t="s">
        <v>103</v>
      </c>
      <c r="BX12" s="14" t="s">
        <v>104</v>
      </c>
      <c r="BY12" s="13" t="s">
        <v>105</v>
      </c>
      <c r="BZ12" s="14" t="s">
        <v>106</v>
      </c>
      <c r="CA12" s="13" t="s">
        <v>107</v>
      </c>
      <c r="CB12" s="14" t="s">
        <v>108</v>
      </c>
      <c r="CC12" s="13" t="s">
        <v>109</v>
      </c>
      <c r="CD12" s="14" t="s">
        <v>110</v>
      </c>
      <c r="CE12" s="13" t="s">
        <v>111</v>
      </c>
      <c r="CF12" s="15" t="s">
        <v>112</v>
      </c>
      <c r="CG12" s="21" t="s">
        <v>54</v>
      </c>
      <c r="CH12" s="19" t="s">
        <v>113</v>
      </c>
      <c r="CI12" s="18" t="s">
        <v>114</v>
      </c>
      <c r="CJ12" s="19" t="s">
        <v>115</v>
      </c>
      <c r="CK12" s="18" t="s">
        <v>116</v>
      </c>
      <c r="CL12" s="22" t="s">
        <v>117</v>
      </c>
      <c r="CM12" s="13" t="s">
        <v>118</v>
      </c>
      <c r="CN12" s="14" t="s">
        <v>119</v>
      </c>
      <c r="CO12" s="13" t="s">
        <v>120</v>
      </c>
      <c r="CP12" s="14" t="s">
        <v>121</v>
      </c>
      <c r="CQ12" s="13" t="s">
        <v>122</v>
      </c>
      <c r="CR12" s="14" t="s">
        <v>123</v>
      </c>
      <c r="CS12" s="13" t="s">
        <v>124</v>
      </c>
      <c r="CT12" s="14" t="s">
        <v>125</v>
      </c>
      <c r="CU12" s="13" t="s">
        <v>126</v>
      </c>
      <c r="CV12" s="14" t="s">
        <v>127</v>
      </c>
      <c r="CW12" s="13" t="s">
        <v>128</v>
      </c>
      <c r="CX12" s="14" t="s">
        <v>129</v>
      </c>
      <c r="CY12" s="13" t="s">
        <v>130</v>
      </c>
      <c r="CZ12" s="14" t="s">
        <v>131</v>
      </c>
      <c r="DA12" s="13" t="s">
        <v>132</v>
      </c>
      <c r="DB12" s="14" t="s">
        <v>133</v>
      </c>
      <c r="DC12" s="13" t="s">
        <v>134</v>
      </c>
      <c r="DD12" s="14" t="s">
        <v>135</v>
      </c>
      <c r="DE12" s="13" t="s">
        <v>136</v>
      </c>
      <c r="DF12" s="14" t="s">
        <v>137</v>
      </c>
      <c r="DG12" s="13" t="s">
        <v>138</v>
      </c>
      <c r="DH12" s="14" t="s">
        <v>139</v>
      </c>
      <c r="DI12" s="13" t="s">
        <v>140</v>
      </c>
      <c r="DJ12" s="15" t="s">
        <v>141</v>
      </c>
      <c r="DK12" s="21" t="s">
        <v>54</v>
      </c>
      <c r="DL12" s="23" t="s">
        <v>142</v>
      </c>
      <c r="DM12" s="24" t="s">
        <v>143</v>
      </c>
      <c r="DN12" s="25" t="s">
        <v>144</v>
      </c>
      <c r="DO12" s="24" t="s">
        <v>145</v>
      </c>
      <c r="DP12" s="22" t="s">
        <v>146</v>
      </c>
      <c r="DQ12" s="26" t="s">
        <v>147</v>
      </c>
      <c r="DR12" s="27" t="s">
        <v>148</v>
      </c>
      <c r="DS12" s="26" t="s">
        <v>149</v>
      </c>
      <c r="DT12" s="27" t="s">
        <v>150</v>
      </c>
      <c r="DU12" s="26" t="s">
        <v>151</v>
      </c>
      <c r="DV12" s="27" t="s">
        <v>152</v>
      </c>
      <c r="DW12" s="26" t="s">
        <v>153</v>
      </c>
      <c r="DX12" s="27" t="s">
        <v>154</v>
      </c>
      <c r="DY12" s="26" t="s">
        <v>155</v>
      </c>
      <c r="DZ12" s="27" t="s">
        <v>156</v>
      </c>
      <c r="EA12" s="26" t="s">
        <v>157</v>
      </c>
      <c r="EB12" s="27" t="s">
        <v>158</v>
      </c>
      <c r="EC12" s="26" t="s">
        <v>159</v>
      </c>
      <c r="ED12" s="27" t="s">
        <v>160</v>
      </c>
      <c r="EE12" s="26" t="s">
        <v>161</v>
      </c>
      <c r="EF12" s="27" t="s">
        <v>162</v>
      </c>
      <c r="EG12" s="26" t="s">
        <v>163</v>
      </c>
      <c r="EH12" s="27" t="s">
        <v>164</v>
      </c>
      <c r="EI12" s="26" t="s">
        <v>165</v>
      </c>
      <c r="EJ12" s="27" t="s">
        <v>166</v>
      </c>
      <c r="EK12" s="26" t="s">
        <v>167</v>
      </c>
      <c r="EL12" s="27" t="s">
        <v>168</v>
      </c>
      <c r="EM12" s="26" t="s">
        <v>169</v>
      </c>
      <c r="EN12" s="28" t="s">
        <v>170</v>
      </c>
      <c r="EO12" s="21" t="s">
        <v>54</v>
      </c>
      <c r="EP12" s="29" t="s">
        <v>171</v>
      </c>
      <c r="EQ12" s="30" t="s">
        <v>172</v>
      </c>
      <c r="ER12" s="31" t="s">
        <v>173</v>
      </c>
      <c r="ES12" s="32" t="s">
        <v>174</v>
      </c>
      <c r="ET12" s="519"/>
      <c r="EU12" s="519"/>
      <c r="EV12" s="519"/>
      <c r="EW12" s="519"/>
      <c r="EX12" s="519"/>
      <c r="EY12" s="527"/>
      <c r="EZ12" s="524"/>
      <c r="FA12" s="524"/>
      <c r="FB12" s="524"/>
      <c r="FC12" s="516"/>
    </row>
    <row r="13" spans="1:159" ht="140.25" customHeight="1" x14ac:dyDescent="0.25">
      <c r="A13" s="377">
        <v>1</v>
      </c>
      <c r="B13" s="377">
        <v>23</v>
      </c>
      <c r="C13" s="377">
        <v>162</v>
      </c>
      <c r="D13" s="378" t="s">
        <v>175</v>
      </c>
      <c r="E13" s="377">
        <v>176</v>
      </c>
      <c r="F13" s="378" t="s">
        <v>176</v>
      </c>
      <c r="G13" s="379" t="s">
        <v>177</v>
      </c>
      <c r="H13" s="377" t="s">
        <v>178</v>
      </c>
      <c r="I13" s="380">
        <f>SUM(J13,BE13,CG13,DK13,EO13)</f>
        <v>0.99999999999999989</v>
      </c>
      <c r="J13" s="380">
        <v>0.01</v>
      </c>
      <c r="K13" s="381"/>
      <c r="L13" s="382"/>
      <c r="M13" s="380">
        <v>0.01</v>
      </c>
      <c r="N13" s="383">
        <v>0</v>
      </c>
      <c r="O13" s="380">
        <v>0.01</v>
      </c>
      <c r="P13" s="383">
        <v>0</v>
      </c>
      <c r="Q13" s="380">
        <v>0.01</v>
      </c>
      <c r="R13" s="383">
        <v>5.0000000000000001E-3</v>
      </c>
      <c r="S13" s="383">
        <v>0.01</v>
      </c>
      <c r="T13" s="383">
        <v>8.0000000000000002E-3</v>
      </c>
      <c r="U13" s="383">
        <v>0.01</v>
      </c>
      <c r="V13" s="383">
        <v>8.9999999999999993E-3</v>
      </c>
      <c r="W13" s="383">
        <v>0.01</v>
      </c>
      <c r="X13" s="383">
        <v>0.01</v>
      </c>
      <c r="Y13" s="384">
        <f>+W13</f>
        <v>0.01</v>
      </c>
      <c r="Z13" s="384">
        <f t="shared" ref="Z13:AC14" si="0">+W13</f>
        <v>0.01</v>
      </c>
      <c r="AA13" s="384">
        <f t="shared" si="0"/>
        <v>0.01</v>
      </c>
      <c r="AB13" s="385">
        <f t="shared" si="0"/>
        <v>0.01</v>
      </c>
      <c r="AC13" s="385">
        <f t="shared" si="0"/>
        <v>0.01</v>
      </c>
      <c r="AD13" s="386">
        <v>0.22</v>
      </c>
      <c r="AE13" s="385">
        <v>5.4999999999999997E-3</v>
      </c>
      <c r="AF13" s="385">
        <v>3.0000000000000001E-3</v>
      </c>
      <c r="AG13" s="385">
        <v>0</v>
      </c>
      <c r="AH13" s="385">
        <v>2.5000000000000001E-3</v>
      </c>
      <c r="AI13" s="385">
        <v>5.4999999999999997E-3</v>
      </c>
      <c r="AJ13" s="385">
        <v>1E-4</v>
      </c>
      <c r="AK13" s="385">
        <v>1.6500000000000001E-2</v>
      </c>
      <c r="AL13" s="385">
        <v>1.9E-3</v>
      </c>
      <c r="AM13" s="385">
        <v>1.6500000000000001E-2</v>
      </c>
      <c r="AN13" s="385">
        <v>4.5900000000000003E-2</v>
      </c>
      <c r="AO13" s="385">
        <v>2.75E-2</v>
      </c>
      <c r="AP13" s="385">
        <v>5.5E-2</v>
      </c>
      <c r="AQ13" s="385">
        <v>2.75E-2</v>
      </c>
      <c r="AR13" s="385">
        <v>4.9500000000000002E-2</v>
      </c>
      <c r="AS13" s="385">
        <v>2.75E-2</v>
      </c>
      <c r="AT13" s="385">
        <v>7.3700000000000002E-2</v>
      </c>
      <c r="AU13" s="385">
        <v>2.75E-2</v>
      </c>
      <c r="AV13" s="385">
        <v>0.04</v>
      </c>
      <c r="AW13" s="385">
        <v>3.3000000000000002E-2</v>
      </c>
      <c r="AX13" s="385">
        <v>0</v>
      </c>
      <c r="AY13" s="385">
        <v>1.6500000000000001E-2</v>
      </c>
      <c r="AZ13" s="385">
        <v>0</v>
      </c>
      <c r="BA13" s="385">
        <v>6.8099999999999994E-2</v>
      </c>
      <c r="BB13" s="385">
        <v>0</v>
      </c>
      <c r="BC13" s="385">
        <f>SUM(AE13,AG13,AI13,AK13,AM13,AO13,AQ13,AS13,AU13,AW13,AY13,BA13)</f>
        <v>0.27160000000000001</v>
      </c>
      <c r="BD13" s="385">
        <f>SUM(AE13,AG13,AI13,AK13,AM13,AO13,AQ13,AS13,AU13,AW13,AY13,BA13)</f>
        <v>0.27160000000000001</v>
      </c>
      <c r="BE13" s="385">
        <f>SUM(AF13,AH13,AJ13,AL13,AN13,AP13,AR13,AT13,AV13,AX13,AZ13,BB13)</f>
        <v>0.27159999999999995</v>
      </c>
      <c r="BF13" s="385">
        <f>BC13</f>
        <v>0.27160000000000001</v>
      </c>
      <c r="BG13" s="385">
        <f>+BE13</f>
        <v>0.27159999999999995</v>
      </c>
      <c r="BH13" s="385">
        <f>SUM(BI13,BK13,BM13,BO13,BQ13,BS13,BU13,BW13,BY13,CA13,CC13,CE13)</f>
        <v>0.31000000000000005</v>
      </c>
      <c r="BI13" s="383">
        <v>0</v>
      </c>
      <c r="BJ13" s="380">
        <v>0</v>
      </c>
      <c r="BK13" s="383">
        <v>3.1E-2</v>
      </c>
      <c r="BL13" s="383">
        <v>3.1E-2</v>
      </c>
      <c r="BM13" s="383">
        <v>3.1E-2</v>
      </c>
      <c r="BN13" s="383">
        <v>3.1E-2</v>
      </c>
      <c r="BO13" s="383">
        <v>3.1E-2</v>
      </c>
      <c r="BP13" s="383">
        <v>3.1E-2</v>
      </c>
      <c r="BQ13" s="383">
        <v>3.1E-2</v>
      </c>
      <c r="BR13" s="383">
        <v>3.1E-2</v>
      </c>
      <c r="BS13" s="383">
        <v>3.1E-2</v>
      </c>
      <c r="BT13" s="383">
        <v>3.1E-2</v>
      </c>
      <c r="BU13" s="383">
        <v>3.1E-2</v>
      </c>
      <c r="BV13" s="383">
        <v>2.1000000000000001E-2</v>
      </c>
      <c r="BW13" s="383">
        <v>3.1E-2</v>
      </c>
      <c r="BX13" s="383">
        <v>2.1000000000000001E-2</v>
      </c>
      <c r="BY13" s="385">
        <v>3.1E-2</v>
      </c>
      <c r="BZ13" s="385">
        <v>5.0999999999999997E-2</v>
      </c>
      <c r="CA13" s="385">
        <v>3.1E-2</v>
      </c>
      <c r="CB13" s="387">
        <v>3.1E-2</v>
      </c>
      <c r="CC13" s="385">
        <v>3.1E-2</v>
      </c>
      <c r="CD13" s="385">
        <v>0.02</v>
      </c>
      <c r="CE13" s="380"/>
      <c r="CF13" s="380"/>
      <c r="CG13" s="383">
        <f>SUM(BI13,BK13,BM13,BO13,BQ13,BS13,BU13,BW13,BY13,CA13,CC13,CE13)</f>
        <v>0.31000000000000005</v>
      </c>
      <c r="CH13" s="385">
        <f>BK13+BI13+BM13+BO13+BQ13+BS13+BU13+BW13+BY13+CA13+CC13</f>
        <v>0.31000000000000005</v>
      </c>
      <c r="CI13" s="385">
        <f>+BJ13+BL13+BN13+BP13+BR13+BT13+BV13+BX13+BZ13+CB13+CD13</f>
        <v>0.29899999999999999</v>
      </c>
      <c r="CJ13" s="385">
        <f>+CG13</f>
        <v>0.31000000000000005</v>
      </c>
      <c r="CK13" s="385">
        <v>0.31</v>
      </c>
      <c r="CL13" s="385">
        <f>+CM13+CO13+CQ13+CS13+CU13+CW13+CY13+DA13+DC13+DE13+DG13</f>
        <v>0.23999999999999996</v>
      </c>
      <c r="CM13" s="385">
        <v>4.0000000000000001E-3</v>
      </c>
      <c r="CN13" s="385">
        <v>4.0000000000000001E-3</v>
      </c>
      <c r="CO13" s="385">
        <v>0.02</v>
      </c>
      <c r="CP13" s="385">
        <v>0.02</v>
      </c>
      <c r="CQ13" s="385">
        <v>2.4E-2</v>
      </c>
      <c r="CR13" s="385">
        <v>2.4E-2</v>
      </c>
      <c r="CS13" s="385">
        <v>2.4E-2</v>
      </c>
      <c r="CT13" s="385">
        <v>2.4E-2</v>
      </c>
      <c r="CU13" s="385">
        <v>2.4E-2</v>
      </c>
      <c r="CV13" s="388">
        <v>2.4E-2</v>
      </c>
      <c r="CW13" s="389">
        <v>2.4E-2</v>
      </c>
      <c r="CX13" s="389">
        <v>2.4E-2</v>
      </c>
      <c r="CY13" s="385">
        <v>2.4E-2</v>
      </c>
      <c r="CZ13" s="385">
        <v>2.4E-2</v>
      </c>
      <c r="DA13" s="385">
        <v>2.4E-2</v>
      </c>
      <c r="DB13" s="385">
        <v>2.4E-2</v>
      </c>
      <c r="DC13" s="385">
        <v>2.4E-2</v>
      </c>
      <c r="DD13" s="385">
        <v>2.4E-2</v>
      </c>
      <c r="DE13" s="385">
        <v>2.4E-2</v>
      </c>
      <c r="DF13" s="385">
        <v>2.4E-2</v>
      </c>
      <c r="DG13" s="385">
        <v>2.4E-2</v>
      </c>
      <c r="DH13" s="385">
        <v>2.3E-2</v>
      </c>
      <c r="DI13" s="385">
        <v>0.02</v>
      </c>
      <c r="DJ13" s="385">
        <v>2.0999999999999991E-2</v>
      </c>
      <c r="DK13" s="385">
        <f>+CM13+CO13+CQ13+CS13+CU13+CW13+CY13+DA13+DC13+DE13+DG13+DI13</f>
        <v>0.25999999999999995</v>
      </c>
      <c r="DL13" s="385">
        <f>+CM13+CO13+CQ13+CS13+CU13+CW13+CY13+DA13+DC13+DE13+DG13+DI13</f>
        <v>0.25999999999999995</v>
      </c>
      <c r="DM13" s="385">
        <f>+CN13+CP13+CR13+CT13+CV13+CX13+CZ13+DB13+DD13+DF13+DH13+DJ13</f>
        <v>0.25999999999999995</v>
      </c>
      <c r="DN13" s="385">
        <f>DK13</f>
        <v>0.25999999999999995</v>
      </c>
      <c r="DO13" s="385">
        <f>+DM13</f>
        <v>0.25999999999999995</v>
      </c>
      <c r="DP13" s="377"/>
      <c r="DQ13" s="377"/>
      <c r="DR13" s="383">
        <f>+DK13/10</f>
        <v>2.5999999999999995E-2</v>
      </c>
      <c r="DS13" s="377"/>
      <c r="DT13" s="383">
        <v>2.4E-2</v>
      </c>
      <c r="DU13" s="377"/>
      <c r="DV13" s="383">
        <v>2.4E-2</v>
      </c>
      <c r="DW13" s="377"/>
      <c r="DX13" s="383">
        <v>2.4E-2</v>
      </c>
      <c r="DY13" s="377"/>
      <c r="DZ13" s="383">
        <v>2.4E-2</v>
      </c>
      <c r="EA13" s="381"/>
      <c r="EB13" s="383">
        <v>2.4E-2</v>
      </c>
      <c r="EC13" s="381"/>
      <c r="ED13" s="383">
        <v>2.4E-2</v>
      </c>
      <c r="EE13" s="377"/>
      <c r="EF13" s="383">
        <v>2.4E-2</v>
      </c>
      <c r="EG13" s="377"/>
      <c r="EH13" s="383">
        <v>2.4E-2</v>
      </c>
      <c r="EI13" s="377"/>
      <c r="EJ13" s="383">
        <v>2.4E-2</v>
      </c>
      <c r="EK13" s="383"/>
      <c r="EL13" s="383">
        <v>2.4E-2</v>
      </c>
      <c r="EM13" s="381"/>
      <c r="EN13" s="381"/>
      <c r="EO13" s="385">
        <v>0.1484</v>
      </c>
      <c r="EP13" s="381"/>
      <c r="EQ13" s="381"/>
      <c r="ER13" s="381"/>
      <c r="ES13" s="383"/>
      <c r="ET13" s="390">
        <f>DJ13/DI13</f>
        <v>1.0499999999999996</v>
      </c>
      <c r="EU13" s="391">
        <f>DM13/DL13</f>
        <v>1</v>
      </c>
      <c r="EV13" s="391">
        <f>DO13/DN13</f>
        <v>1</v>
      </c>
      <c r="EW13" s="389">
        <f>(AC13+BG13+CK13+DM13)/(AB13+BF13+CJ13+DL13)</f>
        <v>0.99999999999999978</v>
      </c>
      <c r="EX13" s="389">
        <f>+(AC13+BG13+CK13+DO13)/I13</f>
        <v>0.85160000000000002</v>
      </c>
      <c r="EY13" s="392" t="s">
        <v>759</v>
      </c>
      <c r="EZ13" s="393" t="s">
        <v>179</v>
      </c>
      <c r="FA13" s="393" t="s">
        <v>180</v>
      </c>
      <c r="FB13" s="392" t="s">
        <v>181</v>
      </c>
      <c r="FC13" s="394" t="s">
        <v>182</v>
      </c>
    </row>
    <row r="14" spans="1:159" ht="174" customHeight="1" x14ac:dyDescent="0.25">
      <c r="A14" s="377">
        <v>1</v>
      </c>
      <c r="B14" s="377">
        <v>23</v>
      </c>
      <c r="C14" s="377">
        <v>161</v>
      </c>
      <c r="D14" s="378" t="s">
        <v>183</v>
      </c>
      <c r="E14" s="377">
        <v>175</v>
      </c>
      <c r="F14" s="379" t="s">
        <v>184</v>
      </c>
      <c r="G14" s="379" t="s">
        <v>177</v>
      </c>
      <c r="H14" s="377" t="s">
        <v>178</v>
      </c>
      <c r="I14" s="380">
        <v>1</v>
      </c>
      <c r="J14" s="380">
        <v>0.1</v>
      </c>
      <c r="K14" s="381"/>
      <c r="L14" s="382"/>
      <c r="M14" s="380">
        <v>0.1</v>
      </c>
      <c r="N14" s="383">
        <v>0</v>
      </c>
      <c r="O14" s="380">
        <v>0.1</v>
      </c>
      <c r="P14" s="383">
        <v>0</v>
      </c>
      <c r="Q14" s="383">
        <v>0.1</v>
      </c>
      <c r="R14" s="383">
        <v>0</v>
      </c>
      <c r="S14" s="383">
        <f>+J14</f>
        <v>0.1</v>
      </c>
      <c r="T14" s="383">
        <f>+S14*0.5</f>
        <v>0.05</v>
      </c>
      <c r="U14" s="383">
        <v>0.1</v>
      </c>
      <c r="V14" s="383">
        <v>0.08</v>
      </c>
      <c r="W14" s="383">
        <v>0.1</v>
      </c>
      <c r="X14" s="383">
        <v>0.1</v>
      </c>
      <c r="Y14" s="384">
        <f>+W14</f>
        <v>0.1</v>
      </c>
      <c r="Z14" s="384">
        <f t="shared" si="0"/>
        <v>0.1</v>
      </c>
      <c r="AA14" s="384">
        <f t="shared" si="0"/>
        <v>0.1</v>
      </c>
      <c r="AB14" s="385">
        <f t="shared" si="0"/>
        <v>0.1</v>
      </c>
      <c r="AC14" s="385">
        <f t="shared" si="0"/>
        <v>0.1</v>
      </c>
      <c r="AD14" s="386">
        <v>0.6</v>
      </c>
      <c r="AE14" s="385">
        <v>2.2499999999999999E-2</v>
      </c>
      <c r="AF14" s="383">
        <v>0.06</v>
      </c>
      <c r="AG14" s="385">
        <v>2.5499999999999998E-2</v>
      </c>
      <c r="AH14" s="383">
        <v>2.5999999999999999E-2</v>
      </c>
      <c r="AI14" s="385">
        <v>3.5999999999999997E-2</v>
      </c>
      <c r="AJ14" s="385">
        <v>1.0999999999999999E-2</v>
      </c>
      <c r="AK14" s="385">
        <v>3.5999999999999997E-2</v>
      </c>
      <c r="AL14" s="385">
        <v>5.8999999999999997E-2</v>
      </c>
      <c r="AM14" s="385">
        <v>7.3499999999999996E-2</v>
      </c>
      <c r="AN14" s="385">
        <v>0.14399999999999999</v>
      </c>
      <c r="AO14" s="385">
        <v>3.15E-2</v>
      </c>
      <c r="AP14" s="385">
        <v>0.15</v>
      </c>
      <c r="AQ14" s="385">
        <v>3.15E-2</v>
      </c>
      <c r="AR14" s="385">
        <v>0</v>
      </c>
      <c r="AS14" s="385">
        <v>3.9E-2</v>
      </c>
      <c r="AT14" s="385">
        <v>0</v>
      </c>
      <c r="AU14" s="385">
        <v>4.65E-2</v>
      </c>
      <c r="AV14" s="385">
        <v>7.4999999999999997E-2</v>
      </c>
      <c r="AW14" s="385">
        <v>6.2300000000000001E-2</v>
      </c>
      <c r="AX14" s="385">
        <v>1E-4</v>
      </c>
      <c r="AY14" s="385">
        <v>6.1499999999999999E-2</v>
      </c>
      <c r="AZ14" s="385">
        <v>0</v>
      </c>
      <c r="BA14" s="385">
        <v>0.13420000000000001</v>
      </c>
      <c r="BB14" s="385">
        <v>7.4899999999999994E-2</v>
      </c>
      <c r="BC14" s="385">
        <f>SUM(AE14,AG14,AI14,AK14,AM14,AO14,AQ14,AS14,AU14,AW14,AY14,BA14)</f>
        <v>0.6</v>
      </c>
      <c r="BD14" s="385">
        <f>SUM(AE14,AG14,AI14,AK14,AM14,AO14,AQ14,AS14,AU14,AW14,AY14,BA14)</f>
        <v>0.6</v>
      </c>
      <c r="BE14" s="385">
        <f>SUM(AF14,AH14,AJ14,AL14,AN14,AP14,AR14,AT14,AV14,AX14,AZ14,BB14)</f>
        <v>0.59999999999999987</v>
      </c>
      <c r="BF14" s="385">
        <f>BC14</f>
        <v>0.6</v>
      </c>
      <c r="BG14" s="385">
        <f>+BE14</f>
        <v>0.59999999999999987</v>
      </c>
      <c r="BH14" s="385">
        <f>SUM(BI14,BK14,BM14,BO14,BQ14,BS14,BU14,BW14,BY14,CA14,CC14,CE14)</f>
        <v>9.9999999999999992E-2</v>
      </c>
      <c r="BI14" s="385">
        <v>0</v>
      </c>
      <c r="BJ14" s="385">
        <v>0</v>
      </c>
      <c r="BK14" s="385">
        <v>0.01</v>
      </c>
      <c r="BL14" s="385">
        <v>0</v>
      </c>
      <c r="BM14" s="385">
        <v>0.01</v>
      </c>
      <c r="BN14" s="385">
        <v>0.01</v>
      </c>
      <c r="BO14" s="385">
        <v>0.01</v>
      </c>
      <c r="BP14" s="385">
        <v>0.01</v>
      </c>
      <c r="BQ14" s="385">
        <v>0.01</v>
      </c>
      <c r="BR14" s="385">
        <v>0.02</v>
      </c>
      <c r="BS14" s="385">
        <v>0.01</v>
      </c>
      <c r="BT14" s="385">
        <v>5.0000000000000001E-3</v>
      </c>
      <c r="BU14" s="385">
        <v>0.01</v>
      </c>
      <c r="BV14" s="385">
        <f>+BU14/2</f>
        <v>5.0000000000000001E-3</v>
      </c>
      <c r="BW14" s="385">
        <v>0.01</v>
      </c>
      <c r="BX14" s="385">
        <f>+BW14/2</f>
        <v>5.0000000000000001E-3</v>
      </c>
      <c r="BY14" s="385">
        <v>0.01</v>
      </c>
      <c r="BZ14" s="385">
        <v>5.0000000000000001E-3</v>
      </c>
      <c r="CA14" s="385">
        <v>0.01</v>
      </c>
      <c r="CB14" s="385">
        <v>5.0000000000000001E-3</v>
      </c>
      <c r="CC14" s="385">
        <v>0.01</v>
      </c>
      <c r="CD14" s="385">
        <v>2.5000000000000001E-2</v>
      </c>
      <c r="CE14" s="383"/>
      <c r="CF14" s="395"/>
      <c r="CG14" s="383">
        <f>SUM(BI14,BK14,BM14,BO14,BQ14,BS14,BU14,BW14,BY14,CA14,CC14,CE14)</f>
        <v>9.9999999999999992E-2</v>
      </c>
      <c r="CH14" s="385">
        <f>BK14+BI14+BM14+BO14+BQ14+BS14+BU14+BW14+BY14+CA14+CC14</f>
        <v>9.9999999999999992E-2</v>
      </c>
      <c r="CI14" s="385">
        <f>+BJ14+BL14+BN14+BP14+BR14+BT14+BV14+BX14+BZ14+CB14+CD14</f>
        <v>0.09</v>
      </c>
      <c r="CJ14" s="385">
        <f>+CG14</f>
        <v>9.9999999999999992E-2</v>
      </c>
      <c r="CK14" s="385">
        <v>0.1</v>
      </c>
      <c r="CL14" s="385">
        <v>0.1</v>
      </c>
      <c r="CM14" s="385">
        <v>1E-3</v>
      </c>
      <c r="CN14" s="385">
        <v>1E-3</v>
      </c>
      <c r="CO14" s="385">
        <v>0.01</v>
      </c>
      <c r="CP14" s="385">
        <v>0.01</v>
      </c>
      <c r="CQ14" s="385">
        <v>0.01</v>
      </c>
      <c r="CR14" s="385">
        <v>0.01</v>
      </c>
      <c r="CS14" s="385">
        <v>0.01</v>
      </c>
      <c r="CT14" s="385">
        <v>0.01</v>
      </c>
      <c r="CU14" s="385">
        <v>0.01</v>
      </c>
      <c r="CV14" s="388">
        <v>0.01</v>
      </c>
      <c r="CW14" s="389">
        <v>0.01</v>
      </c>
      <c r="CX14" s="389">
        <v>0.01</v>
      </c>
      <c r="CY14" s="385">
        <v>0.01</v>
      </c>
      <c r="CZ14" s="385">
        <v>0.01</v>
      </c>
      <c r="DA14" s="385">
        <v>0.01</v>
      </c>
      <c r="DB14" s="385">
        <v>0.01</v>
      </c>
      <c r="DC14" s="385">
        <v>0.01</v>
      </c>
      <c r="DD14" s="385">
        <v>0.01</v>
      </c>
      <c r="DE14" s="385">
        <v>0.01</v>
      </c>
      <c r="DF14" s="385">
        <v>0.01</v>
      </c>
      <c r="DG14" s="385">
        <v>6.0000000000000001E-3</v>
      </c>
      <c r="DH14" s="385">
        <v>6.0000000000000001E-3</v>
      </c>
      <c r="DI14" s="385">
        <v>3.0000000000000001E-3</v>
      </c>
      <c r="DJ14" s="385">
        <v>3.0000000000000027E-3</v>
      </c>
      <c r="DK14" s="385">
        <f>+CM14+CO14+CQ14+CS14+CU14+CW14+CY14+DA14+DC14+DE14+DG14+DI14</f>
        <v>0.1</v>
      </c>
      <c r="DL14" s="385">
        <f>+CM14+CO14+CQ14+CS14+CU14+CW14+CY14+DA14+DC14+DE14+DG14+DI14</f>
        <v>0.1</v>
      </c>
      <c r="DM14" s="385">
        <f>+CN14+CP14+CR14+CT14+CV14+CX14+CZ14+DB14+DD14+DF14+DH14+DJ14</f>
        <v>0.1</v>
      </c>
      <c r="DN14" s="385">
        <f>DK14</f>
        <v>0.1</v>
      </c>
      <c r="DO14" s="385">
        <f>+DM14</f>
        <v>0.1</v>
      </c>
      <c r="DP14" s="377"/>
      <c r="DQ14" s="377"/>
      <c r="DR14" s="383">
        <f>+DK14/10</f>
        <v>0.01</v>
      </c>
      <c r="DS14" s="377"/>
      <c r="DT14" s="383">
        <v>0.01</v>
      </c>
      <c r="DU14" s="377"/>
      <c r="DV14" s="383">
        <v>0.01</v>
      </c>
      <c r="DW14" s="377"/>
      <c r="DX14" s="383">
        <v>0.01</v>
      </c>
      <c r="DY14" s="377"/>
      <c r="DZ14" s="383">
        <v>0.01</v>
      </c>
      <c r="EA14" s="381"/>
      <c r="EB14" s="383">
        <v>0.01</v>
      </c>
      <c r="EC14" s="381"/>
      <c r="ED14" s="383">
        <v>0.01</v>
      </c>
      <c r="EE14" s="377"/>
      <c r="EF14" s="383">
        <v>0.01</v>
      </c>
      <c r="EG14" s="377"/>
      <c r="EH14" s="383">
        <v>0.01</v>
      </c>
      <c r="EI14" s="377"/>
      <c r="EJ14" s="383">
        <v>0.01</v>
      </c>
      <c r="EK14" s="383"/>
      <c r="EL14" s="383">
        <v>0.01</v>
      </c>
      <c r="EM14" s="381"/>
      <c r="EN14" s="381"/>
      <c r="EO14" s="385">
        <v>0.1</v>
      </c>
      <c r="EP14" s="381"/>
      <c r="EQ14" s="381"/>
      <c r="ER14" s="381"/>
      <c r="ES14" s="383"/>
      <c r="ET14" s="390">
        <f>DJ14/DI14</f>
        <v>1.0000000000000009</v>
      </c>
      <c r="EU14" s="391">
        <f>DM14/DL14</f>
        <v>1</v>
      </c>
      <c r="EV14" s="391">
        <f>DO14/DN14</f>
        <v>1</v>
      </c>
      <c r="EW14" s="389">
        <f>(AC14+BG14+CK14+DM14)/(AB14+BF14+CJ14+DL14)</f>
        <v>0.99999999999999989</v>
      </c>
      <c r="EX14" s="389">
        <f>+(AC14+BG14+CK14+DO14)/I14</f>
        <v>0.8999999999999998</v>
      </c>
      <c r="EY14" s="392" t="s">
        <v>756</v>
      </c>
      <c r="EZ14" s="393" t="s">
        <v>179</v>
      </c>
      <c r="FA14" s="393" t="s">
        <v>180</v>
      </c>
      <c r="FB14" s="392" t="s">
        <v>727</v>
      </c>
      <c r="FC14" s="392" t="s">
        <v>185</v>
      </c>
    </row>
    <row r="15" spans="1:159" ht="54" customHeight="1" x14ac:dyDescent="0.4">
      <c r="A15" s="1"/>
      <c r="B15" s="1"/>
      <c r="C15" s="1"/>
      <c r="D15" s="1"/>
      <c r="E15" s="1"/>
      <c r="F15" s="1"/>
      <c r="G15" s="1"/>
      <c r="H15" s="1"/>
      <c r="I15" s="4"/>
      <c r="J15" s="4"/>
      <c r="K15" s="4"/>
      <c r="L15" s="4"/>
      <c r="M15" s="4"/>
      <c r="N15" s="4"/>
      <c r="O15" s="4"/>
      <c r="P15" s="4"/>
      <c r="Q15" s="4"/>
      <c r="R15" s="4"/>
      <c r="S15" s="4"/>
      <c r="T15" s="4"/>
      <c r="U15" s="4"/>
      <c r="V15" s="4"/>
      <c r="W15" s="4"/>
      <c r="X15" s="4"/>
      <c r="Y15" s="33"/>
      <c r="Z15" s="34"/>
      <c r="AA15" s="35"/>
      <c r="AB15" s="4"/>
      <c r="AC15" s="34"/>
      <c r="AD15" s="4"/>
      <c r="AE15" s="4"/>
      <c r="AF15" s="4"/>
      <c r="AG15" s="4"/>
      <c r="AH15" s="4"/>
      <c r="AI15" s="4"/>
      <c r="AJ15" s="4"/>
      <c r="AK15" s="4"/>
      <c r="AL15" s="4"/>
      <c r="AM15" s="4"/>
      <c r="AN15" s="4"/>
      <c r="AO15" s="4"/>
      <c r="AP15" s="4"/>
      <c r="AQ15" s="4"/>
      <c r="AR15" s="4"/>
      <c r="AS15" s="4"/>
      <c r="AT15" s="4"/>
      <c r="AU15" s="4"/>
      <c r="AV15" s="36"/>
      <c r="AW15" s="36"/>
      <c r="AX15" s="36"/>
      <c r="AY15" s="36"/>
      <c r="AZ15" s="36"/>
      <c r="BA15" s="36"/>
      <c r="BB15" s="36"/>
      <c r="BC15" s="36"/>
      <c r="BD15" s="36"/>
      <c r="BE15" s="36"/>
      <c r="BF15" s="36"/>
      <c r="BG15" s="36"/>
      <c r="BH15" s="4"/>
      <c r="BI15" s="4"/>
      <c r="BJ15" s="4"/>
      <c r="BK15" s="4"/>
      <c r="BL15" s="4"/>
      <c r="BM15" s="4"/>
      <c r="BN15" s="4"/>
      <c r="BO15" s="4"/>
      <c r="BP15" s="4"/>
      <c r="BQ15" s="4"/>
      <c r="BR15" s="4"/>
      <c r="BS15" s="4"/>
      <c r="BT15" s="4"/>
      <c r="BU15" s="4"/>
      <c r="BV15" s="4"/>
      <c r="BW15" s="4"/>
      <c r="BX15" s="4"/>
      <c r="BY15" s="4"/>
      <c r="BZ15" s="4"/>
      <c r="CA15" s="4"/>
      <c r="CB15" s="4"/>
      <c r="CC15" s="4"/>
      <c r="CD15" s="37">
        <f>+CD14</f>
        <v>2.5000000000000001E-2</v>
      </c>
      <c r="CE15" s="4"/>
      <c r="CF15" s="4"/>
      <c r="CG15" s="38"/>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37"/>
      <c r="DL15" s="4"/>
      <c r="DM15" s="4"/>
      <c r="DN15" s="37"/>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1"/>
      <c r="EU15" s="1"/>
      <c r="EV15" s="1"/>
      <c r="EW15" s="1"/>
      <c r="EX15" s="1"/>
      <c r="EY15" s="1"/>
      <c r="EZ15" s="1"/>
      <c r="FA15" s="1"/>
      <c r="FB15" s="1"/>
      <c r="FC15" s="1"/>
    </row>
    <row r="16" spans="1:159" ht="44.25" customHeight="1" x14ac:dyDescent="0.25">
      <c r="A16" s="1"/>
      <c r="B16" s="1"/>
      <c r="C16" s="1"/>
      <c r="D16" s="39" t="s">
        <v>186</v>
      </c>
      <c r="E16" s="1"/>
      <c r="F16" s="4"/>
      <c r="G16" s="40"/>
      <c r="H16" s="40"/>
      <c r="I16" s="41"/>
      <c r="J16" s="41"/>
      <c r="K16" s="41"/>
      <c r="L16" s="41"/>
      <c r="M16" s="41"/>
      <c r="N16" s="41"/>
      <c r="O16" s="41"/>
      <c r="P16" s="41"/>
      <c r="Q16" s="41"/>
      <c r="R16" s="41"/>
      <c r="S16" s="41"/>
      <c r="T16" s="41"/>
      <c r="U16" s="41"/>
      <c r="V16" s="41"/>
      <c r="W16" s="41"/>
      <c r="X16" s="41"/>
      <c r="Y16" s="42"/>
      <c r="Z16" s="43"/>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f>+BU13/3</f>
        <v>1.0333333333333333E-2</v>
      </c>
      <c r="CH16" s="1"/>
      <c r="CI16" s="1"/>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1"/>
      <c r="EU16" s="1"/>
      <c r="EV16" s="1"/>
      <c r="EW16" s="1"/>
      <c r="EX16" s="1"/>
      <c r="EY16" s="44"/>
      <c r="EZ16" s="1"/>
      <c r="FA16" s="1"/>
      <c r="FB16" s="45"/>
      <c r="FC16" s="1"/>
    </row>
    <row r="17" spans="1:159" ht="22.5" customHeight="1" x14ac:dyDescent="0.25">
      <c r="A17" s="1"/>
      <c r="B17" s="1"/>
      <c r="C17" s="1"/>
      <c r="D17" s="46" t="s">
        <v>188</v>
      </c>
      <c r="E17" s="512" t="s">
        <v>189</v>
      </c>
      <c r="F17" s="509"/>
      <c r="G17" s="509"/>
      <c r="H17" s="509"/>
      <c r="I17" s="509"/>
      <c r="J17" s="509"/>
      <c r="K17" s="510"/>
      <c r="L17" s="513" t="s">
        <v>190</v>
      </c>
      <c r="M17" s="509"/>
      <c r="N17" s="509"/>
      <c r="O17" s="509"/>
      <c r="P17" s="509"/>
      <c r="Q17" s="509"/>
      <c r="R17" s="510"/>
      <c r="S17" s="47"/>
      <c r="T17" s="47"/>
      <c r="U17" s="47"/>
      <c r="V17" s="47"/>
      <c r="W17" s="47"/>
      <c r="X17" s="47"/>
      <c r="Y17" s="47"/>
      <c r="Z17" s="47"/>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48">
        <f>+BU13-CG16</f>
        <v>2.0666666666666667E-2</v>
      </c>
      <c r="CH17" s="1"/>
      <c r="CI17" s="1"/>
      <c r="CJ17" s="37"/>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1"/>
      <c r="EU17" s="1"/>
      <c r="EV17" s="1"/>
      <c r="EW17" s="1"/>
      <c r="EX17" s="1"/>
      <c r="EY17" s="1"/>
      <c r="EZ17" s="1"/>
      <c r="FA17" s="1"/>
      <c r="FB17" s="1"/>
      <c r="FC17" s="1"/>
    </row>
    <row r="18" spans="1:159" ht="26.25" customHeight="1" x14ac:dyDescent="0.25">
      <c r="A18" s="1"/>
      <c r="B18" s="1"/>
      <c r="C18" s="1"/>
      <c r="D18" s="49">
        <v>13</v>
      </c>
      <c r="E18" s="508" t="s">
        <v>191</v>
      </c>
      <c r="F18" s="509"/>
      <c r="G18" s="509"/>
      <c r="H18" s="509"/>
      <c r="I18" s="509"/>
      <c r="J18" s="509"/>
      <c r="K18" s="510"/>
      <c r="L18" s="508" t="s">
        <v>192</v>
      </c>
      <c r="M18" s="509"/>
      <c r="N18" s="509"/>
      <c r="O18" s="509"/>
      <c r="P18" s="509"/>
      <c r="Q18" s="509"/>
      <c r="R18" s="510"/>
      <c r="S18" s="47"/>
      <c r="T18" s="47"/>
      <c r="U18" s="47"/>
      <c r="V18" s="47"/>
      <c r="W18" s="47"/>
      <c r="X18" s="47"/>
      <c r="Y18" s="47"/>
      <c r="Z18" s="47"/>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1"/>
      <c r="EU18" s="1"/>
      <c r="EV18" s="1"/>
      <c r="EW18" s="1"/>
      <c r="EX18" s="1"/>
      <c r="EY18" s="1"/>
      <c r="EZ18" s="1"/>
      <c r="FA18" s="1"/>
      <c r="FB18" s="1"/>
      <c r="FC18" s="1"/>
    </row>
    <row r="19" spans="1:159" ht="31.5" customHeight="1" x14ac:dyDescent="0.25">
      <c r="A19" s="1"/>
      <c r="B19" s="1"/>
      <c r="C19" s="1"/>
      <c r="D19" s="49">
        <v>14</v>
      </c>
      <c r="E19" s="508" t="s">
        <v>193</v>
      </c>
      <c r="F19" s="509"/>
      <c r="G19" s="509"/>
      <c r="H19" s="509"/>
      <c r="I19" s="509"/>
      <c r="J19" s="509"/>
      <c r="K19" s="510"/>
      <c r="L19" s="511" t="s">
        <v>194</v>
      </c>
      <c r="M19" s="509"/>
      <c r="N19" s="509"/>
      <c r="O19" s="509"/>
      <c r="P19" s="509"/>
      <c r="Q19" s="509"/>
      <c r="R19" s="510"/>
      <c r="S19" s="47"/>
      <c r="T19" s="47"/>
      <c r="U19" s="47"/>
      <c r="V19" s="47"/>
      <c r="W19" s="47"/>
      <c r="X19" s="47"/>
      <c r="Y19" s="47"/>
      <c r="Z19" s="47"/>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v>8.9999999999999993E-3</v>
      </c>
      <c r="CE19" s="1"/>
      <c r="CF19" s="1"/>
      <c r="CG19" s="1"/>
      <c r="CH19" s="1"/>
      <c r="CI19" s="1"/>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1"/>
      <c r="EU19" s="1"/>
      <c r="EV19" s="1"/>
      <c r="EW19" s="1"/>
      <c r="EX19" s="1"/>
      <c r="EY19" s="44"/>
      <c r="EZ19" s="1"/>
      <c r="FA19" s="1"/>
      <c r="FB19" s="1"/>
      <c r="FC19" s="1"/>
    </row>
    <row r="20" spans="1:159" ht="172.5" customHeight="1" x14ac:dyDescent="0.25">
      <c r="A20" s="1"/>
      <c r="B20" s="1"/>
      <c r="C20" s="1"/>
      <c r="D20" s="50"/>
      <c r="E20" s="50"/>
      <c r="F20" s="50"/>
      <c r="G20" s="47"/>
      <c r="H20" s="47"/>
      <c r="I20" s="47"/>
      <c r="J20" s="47"/>
      <c r="K20" s="47"/>
      <c r="L20" s="47"/>
      <c r="M20" s="47"/>
      <c r="N20" s="47"/>
      <c r="O20" s="47"/>
      <c r="P20" s="47"/>
      <c r="Q20" s="47"/>
      <c r="R20" s="47"/>
      <c r="S20" s="47"/>
      <c r="T20" s="47"/>
      <c r="U20" s="47"/>
      <c r="V20" s="47"/>
      <c r="W20" s="47"/>
      <c r="X20" s="47"/>
      <c r="Y20" s="47"/>
      <c r="Z20" s="47"/>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1"/>
      <c r="EU20" s="1"/>
      <c r="EV20" s="1"/>
      <c r="EW20" s="1"/>
      <c r="EX20" s="1"/>
      <c r="EY20" s="1"/>
      <c r="EZ20" s="1"/>
      <c r="FA20" s="1"/>
      <c r="FB20" s="1"/>
      <c r="FC20" s="1"/>
    </row>
    <row r="21" spans="1:159" ht="172.5" customHeight="1" x14ac:dyDescent="0.25">
      <c r="A21" s="1"/>
      <c r="B21" s="1"/>
      <c r="C21" s="1"/>
      <c r="D21" s="1"/>
      <c r="E21" s="1"/>
      <c r="F21" s="1"/>
      <c r="G21" s="1"/>
      <c r="H21" s="1"/>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1"/>
      <c r="EU21" s="1"/>
      <c r="EV21" s="1"/>
      <c r="EW21" s="1"/>
      <c r="EX21" s="1"/>
      <c r="EY21" s="1"/>
      <c r="EZ21" s="1"/>
      <c r="FA21" s="1"/>
      <c r="FB21" s="1"/>
      <c r="FC21" s="1"/>
    </row>
    <row r="22" spans="1:159" ht="172.5" customHeight="1" x14ac:dyDescent="0.25">
      <c r="A22" s="1"/>
      <c r="B22" s="1"/>
      <c r="C22" s="1"/>
      <c r="D22" s="1"/>
      <c r="E22" s="1"/>
      <c r="F22" s="1"/>
      <c r="G22" s="1"/>
      <c r="H22" s="1"/>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1"/>
      <c r="EU22" s="1"/>
      <c r="EV22" s="1"/>
      <c r="EW22" s="1"/>
      <c r="EX22" s="1"/>
      <c r="EY22" s="1"/>
      <c r="EZ22" s="1"/>
      <c r="FA22" s="1"/>
      <c r="FB22" s="1"/>
      <c r="FC22" s="1"/>
    </row>
    <row r="23" spans="1:159" ht="172.5" customHeight="1" x14ac:dyDescent="0.25">
      <c r="A23" s="1"/>
      <c r="B23" s="1"/>
      <c r="C23" s="1"/>
      <c r="D23" s="1"/>
      <c r="E23" s="1"/>
      <c r="F23" s="1"/>
      <c r="G23" s="1"/>
      <c r="H23" s="1"/>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1"/>
      <c r="EU23" s="1"/>
      <c r="EV23" s="1"/>
      <c r="EW23" s="1"/>
      <c r="EX23" s="1"/>
      <c r="EY23" s="1"/>
      <c r="EZ23" s="1"/>
      <c r="FA23" s="1"/>
      <c r="FB23" s="1"/>
      <c r="FC23" s="1"/>
    </row>
    <row r="24" spans="1:159" ht="172.5" customHeight="1" x14ac:dyDescent="0.25">
      <c r="A24" s="1"/>
      <c r="B24" s="1"/>
      <c r="C24" s="1"/>
      <c r="D24" s="1"/>
      <c r="E24" s="1"/>
      <c r="F24" s="1"/>
      <c r="G24" s="1"/>
      <c r="H24" s="1"/>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1"/>
      <c r="EU24" s="1"/>
      <c r="EV24" s="1"/>
      <c r="EW24" s="1"/>
      <c r="EX24" s="1"/>
      <c r="EY24" s="1"/>
      <c r="EZ24" s="1"/>
      <c r="FA24" s="1"/>
      <c r="FB24" s="1"/>
      <c r="FC24" s="1"/>
    </row>
    <row r="25" spans="1:159" ht="172.5" customHeight="1" x14ac:dyDescent="0.25">
      <c r="A25" s="1"/>
      <c r="B25" s="1"/>
      <c r="C25" s="1"/>
      <c r="D25" s="1"/>
      <c r="E25" s="1"/>
      <c r="F25" s="1"/>
      <c r="G25" s="1"/>
      <c r="H25" s="1"/>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1"/>
      <c r="EU25" s="1"/>
      <c r="EV25" s="1"/>
      <c r="EW25" s="1"/>
      <c r="EX25" s="1"/>
      <c r="EY25" s="1"/>
      <c r="EZ25" s="1"/>
      <c r="FA25" s="1"/>
      <c r="FB25" s="1"/>
      <c r="FC25" s="1"/>
    </row>
    <row r="26" spans="1:159" ht="172.5" customHeight="1" x14ac:dyDescent="0.25">
      <c r="A26" s="1"/>
      <c r="B26" s="1"/>
      <c r="C26" s="1"/>
      <c r="D26" s="1"/>
      <c r="E26" s="1"/>
      <c r="F26" s="1"/>
      <c r="G26" s="1"/>
      <c r="H26" s="1"/>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1"/>
      <c r="EU26" s="1"/>
      <c r="EV26" s="1"/>
      <c r="EW26" s="1"/>
      <c r="EX26" s="1"/>
      <c r="EY26" s="1"/>
      <c r="EZ26" s="1"/>
      <c r="FA26" s="1"/>
      <c r="FB26" s="1"/>
      <c r="FC26" s="1"/>
    </row>
    <row r="27" spans="1:159" ht="172.5" customHeight="1" x14ac:dyDescent="0.25">
      <c r="A27" s="1"/>
      <c r="B27" s="1"/>
      <c r="C27" s="1"/>
      <c r="D27" s="1"/>
      <c r="E27" s="1"/>
      <c r="F27" s="1"/>
      <c r="G27" s="1"/>
      <c r="H27" s="1"/>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1"/>
      <c r="EU27" s="1"/>
      <c r="EV27" s="1"/>
      <c r="EW27" s="1"/>
      <c r="EX27" s="1"/>
      <c r="EY27" s="1"/>
      <c r="EZ27" s="1"/>
      <c r="FA27" s="1"/>
      <c r="FB27" s="1"/>
      <c r="FC27" s="1"/>
    </row>
    <row r="28" spans="1:159" ht="172.5" customHeight="1" x14ac:dyDescent="0.25">
      <c r="A28" s="1"/>
      <c r="B28" s="1"/>
      <c r="C28" s="1"/>
      <c r="D28" s="1"/>
      <c r="E28" s="1"/>
      <c r="F28" s="1"/>
      <c r="G28" s="1"/>
      <c r="H28" s="1"/>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1"/>
      <c r="EU28" s="1"/>
      <c r="EV28" s="1"/>
      <c r="EW28" s="1"/>
      <c r="EX28" s="1"/>
      <c r="EY28" s="51"/>
      <c r="EZ28" s="1"/>
      <c r="FA28" s="1"/>
      <c r="FB28" s="1"/>
      <c r="FC28" s="1"/>
    </row>
    <row r="29" spans="1:159" ht="172.5" customHeight="1" x14ac:dyDescent="0.25">
      <c r="A29" s="1"/>
      <c r="B29" s="1"/>
      <c r="C29" s="1"/>
      <c r="D29" s="1"/>
      <c r="E29" s="1"/>
      <c r="F29" s="1"/>
      <c r="G29" s="1"/>
      <c r="H29" s="1"/>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1"/>
      <c r="EU29" s="1"/>
      <c r="EV29" s="1"/>
      <c r="EW29" s="1"/>
      <c r="EX29" s="1"/>
      <c r="EY29" s="1"/>
      <c r="EZ29" s="1"/>
      <c r="FA29" s="1"/>
      <c r="FB29" s="1"/>
      <c r="FC29" s="1"/>
    </row>
    <row r="30" spans="1:159" ht="172.5" customHeight="1" x14ac:dyDescent="0.25">
      <c r="A30" s="1"/>
      <c r="B30" s="1"/>
      <c r="C30" s="1"/>
      <c r="D30" s="1"/>
      <c r="E30" s="1"/>
      <c r="F30" s="1"/>
      <c r="G30" s="1"/>
      <c r="H30" s="1"/>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1"/>
      <c r="EU30" s="1"/>
      <c r="EV30" s="1"/>
      <c r="EW30" s="1"/>
      <c r="EX30" s="1"/>
      <c r="EY30" s="1"/>
      <c r="EZ30" s="1"/>
      <c r="FA30" s="1"/>
      <c r="FB30" s="1"/>
      <c r="FC30" s="1"/>
    </row>
    <row r="31" spans="1:159" ht="172.5" customHeight="1" x14ac:dyDescent="0.25">
      <c r="A31" s="1"/>
      <c r="B31" s="1"/>
      <c r="C31" s="1"/>
      <c r="D31" s="1"/>
      <c r="E31" s="1"/>
      <c r="F31" s="1"/>
      <c r="G31" s="1"/>
      <c r="H31" s="1"/>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1"/>
      <c r="EU31" s="1"/>
      <c r="EV31" s="1"/>
      <c r="EW31" s="1"/>
      <c r="EX31" s="1"/>
      <c r="EY31" s="1"/>
      <c r="EZ31" s="1"/>
      <c r="FA31" s="1"/>
      <c r="FB31" s="1"/>
      <c r="FC31" s="1"/>
    </row>
    <row r="32" spans="1:159" ht="172.5" customHeight="1" x14ac:dyDescent="0.25">
      <c r="A32" s="1"/>
      <c r="B32" s="1"/>
      <c r="C32" s="1"/>
      <c r="D32" s="1"/>
      <c r="E32" s="1"/>
      <c r="F32" s="1"/>
      <c r="G32" s="1"/>
      <c r="H32" s="1"/>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1"/>
      <c r="EU32" s="1"/>
      <c r="EV32" s="1"/>
      <c r="EW32" s="1"/>
      <c r="EX32" s="1"/>
      <c r="EY32" s="1"/>
      <c r="EZ32" s="1"/>
      <c r="FA32" s="1"/>
      <c r="FB32" s="1"/>
      <c r="FC32" s="1"/>
    </row>
    <row r="33" spans="1:159" ht="172.5" customHeight="1" x14ac:dyDescent="0.25">
      <c r="A33" s="1"/>
      <c r="B33" s="1"/>
      <c r="C33" s="1"/>
      <c r="D33" s="1"/>
      <c r="E33" s="1"/>
      <c r="F33" s="1"/>
      <c r="G33" s="1"/>
      <c r="H33" s="1"/>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1"/>
      <c r="EU33" s="1"/>
      <c r="EV33" s="1"/>
      <c r="EW33" s="1"/>
      <c r="EX33" s="1"/>
      <c r="EY33" s="1"/>
      <c r="EZ33" s="1"/>
      <c r="FA33" s="1"/>
      <c r="FB33" s="1"/>
      <c r="FC33" s="1"/>
    </row>
    <row r="34" spans="1:159" ht="172.5" customHeight="1" x14ac:dyDescent="0.25">
      <c r="A34" s="1"/>
      <c r="B34" s="1"/>
      <c r="C34" s="1"/>
      <c r="D34" s="1"/>
      <c r="E34" s="1"/>
      <c r="F34" s="1"/>
      <c r="G34" s="1"/>
      <c r="H34" s="1"/>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1"/>
      <c r="EU34" s="1"/>
      <c r="EV34" s="1"/>
      <c r="EW34" s="1"/>
      <c r="EX34" s="1"/>
      <c r="EY34" s="1"/>
      <c r="EZ34" s="1"/>
      <c r="FA34" s="1"/>
      <c r="FB34" s="1"/>
      <c r="FC34" s="1"/>
    </row>
    <row r="35" spans="1:159" ht="172.5" customHeight="1" x14ac:dyDescent="0.25">
      <c r="A35" s="1"/>
      <c r="B35" s="1"/>
      <c r="C35" s="1"/>
      <c r="D35" s="1"/>
      <c r="E35" s="1"/>
      <c r="F35" s="1"/>
      <c r="G35" s="1"/>
      <c r="H35" s="1"/>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1"/>
      <c r="EU35" s="1"/>
      <c r="EV35" s="1"/>
      <c r="EW35" s="1"/>
      <c r="EX35" s="1"/>
      <c r="EY35" s="1"/>
      <c r="EZ35" s="1"/>
      <c r="FA35" s="1"/>
      <c r="FB35" s="1"/>
      <c r="FC35" s="1"/>
    </row>
    <row r="36" spans="1:159" ht="172.5" customHeight="1" x14ac:dyDescent="0.25">
      <c r="A36" s="1"/>
      <c r="B36" s="1"/>
      <c r="C36" s="1"/>
      <c r="D36" s="1"/>
      <c r="E36" s="1"/>
      <c r="F36" s="1"/>
      <c r="G36" s="1"/>
      <c r="H36" s="1"/>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1"/>
      <c r="EU36" s="1"/>
      <c r="EV36" s="1"/>
      <c r="EW36" s="1"/>
      <c r="EX36" s="1"/>
      <c r="EY36" s="1"/>
      <c r="EZ36" s="1"/>
      <c r="FA36" s="1"/>
      <c r="FB36" s="1"/>
      <c r="FC36" s="1"/>
    </row>
    <row r="37" spans="1:159" ht="172.5" customHeight="1" x14ac:dyDescent="0.25">
      <c r="A37" s="1"/>
      <c r="B37" s="1"/>
      <c r="C37" s="1"/>
      <c r="D37" s="1"/>
      <c r="E37" s="1"/>
      <c r="F37" s="1"/>
      <c r="G37" s="1"/>
      <c r="H37" s="1"/>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1"/>
      <c r="EU37" s="1"/>
      <c r="EV37" s="1"/>
      <c r="EW37" s="1"/>
      <c r="EX37" s="1"/>
      <c r="EY37" s="1"/>
      <c r="EZ37" s="1"/>
      <c r="FA37" s="1"/>
      <c r="FB37" s="1"/>
      <c r="FC37" s="1"/>
    </row>
    <row r="38" spans="1:159" ht="172.5" customHeight="1" x14ac:dyDescent="0.25">
      <c r="A38" s="1"/>
      <c r="B38" s="1"/>
      <c r="C38" s="1"/>
      <c r="D38" s="1"/>
      <c r="E38" s="1"/>
      <c r="F38" s="1"/>
      <c r="G38" s="1"/>
      <c r="H38" s="1"/>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1"/>
      <c r="EU38" s="1"/>
      <c r="EV38" s="1"/>
      <c r="EW38" s="1"/>
      <c r="EX38" s="1"/>
      <c r="EY38" s="1"/>
      <c r="EZ38" s="1"/>
      <c r="FA38" s="1"/>
      <c r="FB38" s="1"/>
      <c r="FC38" s="1"/>
    </row>
    <row r="39" spans="1:159" ht="172.5" customHeight="1" x14ac:dyDescent="0.25">
      <c r="A39" s="1"/>
      <c r="B39" s="1"/>
      <c r="C39" s="1"/>
      <c r="D39" s="1"/>
      <c r="E39" s="1"/>
      <c r="F39" s="1"/>
      <c r="G39" s="1"/>
      <c r="H39" s="1"/>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1"/>
      <c r="EU39" s="1"/>
      <c r="EV39" s="1"/>
      <c r="EW39" s="1"/>
      <c r="EX39" s="1"/>
      <c r="EY39" s="1"/>
      <c r="EZ39" s="1"/>
      <c r="FA39" s="1"/>
      <c r="FB39" s="1"/>
      <c r="FC39" s="1"/>
    </row>
    <row r="40" spans="1:159" ht="172.5" customHeight="1" x14ac:dyDescent="0.25">
      <c r="A40" s="1"/>
      <c r="B40" s="1"/>
      <c r="C40" s="1"/>
      <c r="D40" s="1"/>
      <c r="E40" s="1"/>
      <c r="F40" s="1"/>
      <c r="G40" s="1"/>
      <c r="H40" s="1"/>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1"/>
      <c r="EU40" s="1"/>
      <c r="EV40" s="1"/>
      <c r="EW40" s="1"/>
      <c r="EX40" s="1"/>
      <c r="EY40" s="1"/>
      <c r="EZ40" s="1"/>
      <c r="FA40" s="1"/>
      <c r="FB40" s="1"/>
      <c r="FC40" s="1"/>
    </row>
    <row r="41" spans="1:159" ht="172.5" customHeight="1" x14ac:dyDescent="0.25">
      <c r="A41" s="1"/>
      <c r="B41" s="1"/>
      <c r="C41" s="1"/>
      <c r="D41" s="1"/>
      <c r="E41" s="1"/>
      <c r="F41" s="1"/>
      <c r="G41" s="1"/>
      <c r="H41" s="1"/>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1"/>
      <c r="EU41" s="1"/>
      <c r="EV41" s="1"/>
      <c r="EW41" s="1"/>
      <c r="EX41" s="1"/>
      <c r="EY41" s="1"/>
      <c r="EZ41" s="1"/>
      <c r="FA41" s="1"/>
      <c r="FB41" s="1"/>
      <c r="FC41" s="1"/>
    </row>
    <row r="42" spans="1:159" ht="172.5" customHeight="1" x14ac:dyDescent="0.25">
      <c r="A42" s="1"/>
      <c r="B42" s="1"/>
      <c r="C42" s="1"/>
      <c r="D42" s="1"/>
      <c r="E42" s="1"/>
      <c r="F42" s="1"/>
      <c r="G42" s="1"/>
      <c r="H42" s="1"/>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1"/>
      <c r="EU42" s="1"/>
      <c r="EV42" s="1"/>
      <c r="EW42" s="1"/>
      <c r="EX42" s="1"/>
      <c r="EY42" s="1"/>
      <c r="EZ42" s="1"/>
      <c r="FA42" s="1"/>
      <c r="FB42" s="1"/>
      <c r="FC42" s="1"/>
    </row>
    <row r="43" spans="1:159" ht="172.5" customHeight="1" x14ac:dyDescent="0.25">
      <c r="A43" s="1"/>
      <c r="B43" s="1"/>
      <c r="C43" s="1"/>
      <c r="D43" s="1"/>
      <c r="E43" s="1"/>
      <c r="F43" s="1"/>
      <c r="G43" s="1"/>
      <c r="H43" s="1"/>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1"/>
      <c r="EU43" s="1"/>
      <c r="EV43" s="1"/>
      <c r="EW43" s="1"/>
      <c r="EX43" s="1"/>
      <c r="EY43" s="1"/>
      <c r="EZ43" s="1"/>
      <c r="FA43" s="1"/>
      <c r="FB43" s="1"/>
      <c r="FC43" s="1"/>
    </row>
    <row r="44" spans="1:159" ht="172.5" customHeight="1" x14ac:dyDescent="0.25">
      <c r="A44" s="1"/>
      <c r="B44" s="1"/>
      <c r="C44" s="1"/>
      <c r="D44" s="1"/>
      <c r="E44" s="1"/>
      <c r="F44" s="1"/>
      <c r="G44" s="1"/>
      <c r="H44" s="1"/>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1"/>
      <c r="EU44" s="1"/>
      <c r="EV44" s="1"/>
      <c r="EW44" s="1"/>
      <c r="EX44" s="1"/>
      <c r="EY44" s="1"/>
      <c r="EZ44" s="1"/>
      <c r="FA44" s="1"/>
      <c r="FB44" s="1"/>
      <c r="FC44" s="1"/>
    </row>
    <row r="45" spans="1:159" ht="172.5" customHeight="1" x14ac:dyDescent="0.25">
      <c r="A45" s="1"/>
      <c r="B45" s="1"/>
      <c r="C45" s="1"/>
      <c r="D45" s="1"/>
      <c r="E45" s="1"/>
      <c r="F45" s="1"/>
      <c r="G45" s="1"/>
      <c r="H45" s="1"/>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1"/>
      <c r="EU45" s="1"/>
      <c r="EV45" s="1"/>
      <c r="EW45" s="1"/>
      <c r="EX45" s="1"/>
      <c r="EY45" s="1"/>
      <c r="EZ45" s="1"/>
      <c r="FA45" s="1"/>
      <c r="FB45" s="1"/>
      <c r="FC45" s="1"/>
    </row>
    <row r="46" spans="1:159" ht="172.5" customHeight="1" x14ac:dyDescent="0.25">
      <c r="A46" s="1"/>
      <c r="B46" s="1"/>
      <c r="C46" s="1"/>
      <c r="D46" s="1"/>
      <c r="E46" s="1"/>
      <c r="F46" s="1"/>
      <c r="G46" s="1"/>
      <c r="H46" s="1"/>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1"/>
      <c r="EU46" s="1"/>
      <c r="EV46" s="1"/>
      <c r="EW46" s="1"/>
      <c r="EX46" s="1"/>
      <c r="EY46" s="1"/>
      <c r="EZ46" s="1"/>
      <c r="FA46" s="1"/>
      <c r="FB46" s="1"/>
      <c r="FC46" s="1"/>
    </row>
    <row r="47" spans="1:159" ht="172.5" customHeight="1" x14ac:dyDescent="0.25">
      <c r="A47" s="1"/>
      <c r="B47" s="1"/>
      <c r="C47" s="1"/>
      <c r="D47" s="1"/>
      <c r="E47" s="1"/>
      <c r="F47" s="1"/>
      <c r="G47" s="1"/>
      <c r="H47" s="1"/>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1"/>
      <c r="EU47" s="1"/>
      <c r="EV47" s="1"/>
      <c r="EW47" s="1"/>
      <c r="EX47" s="1"/>
      <c r="EY47" s="1"/>
      <c r="EZ47" s="1"/>
      <c r="FA47" s="1"/>
      <c r="FB47" s="1"/>
      <c r="FC47" s="1"/>
    </row>
    <row r="48" spans="1:159" ht="172.5" customHeight="1" x14ac:dyDescent="0.25">
      <c r="A48" s="1"/>
      <c r="B48" s="1"/>
      <c r="C48" s="1"/>
      <c r="D48" s="1"/>
      <c r="E48" s="1"/>
      <c r="F48" s="1"/>
      <c r="G48" s="1"/>
      <c r="H48" s="1"/>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1"/>
      <c r="EU48" s="1"/>
      <c r="EV48" s="1"/>
      <c r="EW48" s="1"/>
      <c r="EX48" s="1"/>
      <c r="EY48" s="1"/>
      <c r="EZ48" s="1"/>
      <c r="FA48" s="1"/>
      <c r="FB48" s="1"/>
      <c r="FC48" s="1"/>
    </row>
    <row r="49" spans="1:159" ht="172.5" customHeight="1" x14ac:dyDescent="0.25">
      <c r="A49" s="1"/>
      <c r="B49" s="1"/>
      <c r="C49" s="1"/>
      <c r="D49" s="1"/>
      <c r="E49" s="1"/>
      <c r="F49" s="1"/>
      <c r="G49" s="1"/>
      <c r="H49" s="1"/>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1"/>
      <c r="EU49" s="1"/>
      <c r="EV49" s="1"/>
      <c r="EW49" s="1"/>
      <c r="EX49" s="1"/>
      <c r="EY49" s="1"/>
      <c r="EZ49" s="1"/>
      <c r="FA49" s="1"/>
      <c r="FB49" s="1"/>
      <c r="FC49" s="1"/>
    </row>
    <row r="50" spans="1:159" ht="172.5" customHeight="1" x14ac:dyDescent="0.25">
      <c r="A50" s="1"/>
      <c r="B50" s="1"/>
      <c r="C50" s="1"/>
      <c r="D50" s="1"/>
      <c r="E50" s="1"/>
      <c r="F50" s="1"/>
      <c r="G50" s="1"/>
      <c r="H50" s="1"/>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1"/>
      <c r="EU50" s="1"/>
      <c r="EV50" s="1"/>
      <c r="EW50" s="1"/>
      <c r="EX50" s="1"/>
      <c r="EY50" s="1"/>
      <c r="EZ50" s="1"/>
      <c r="FA50" s="1"/>
      <c r="FB50" s="1"/>
      <c r="FC50" s="1"/>
    </row>
    <row r="51" spans="1:159" ht="172.5" customHeight="1" x14ac:dyDescent="0.25">
      <c r="A51" s="1"/>
      <c r="B51" s="1"/>
      <c r="C51" s="1"/>
      <c r="D51" s="1"/>
      <c r="E51" s="1"/>
      <c r="F51" s="1"/>
      <c r="G51" s="1"/>
      <c r="H51" s="1"/>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1"/>
      <c r="EU51" s="1"/>
      <c r="EV51" s="1"/>
      <c r="EW51" s="1"/>
      <c r="EX51" s="1"/>
      <c r="EY51" s="1"/>
      <c r="EZ51" s="1"/>
      <c r="FA51" s="1"/>
      <c r="FB51" s="1"/>
      <c r="FC51" s="1"/>
    </row>
    <row r="52" spans="1:159" ht="172.5" customHeight="1" x14ac:dyDescent="0.25">
      <c r="A52" s="1"/>
      <c r="B52" s="1"/>
      <c r="C52" s="1"/>
      <c r="D52" s="1"/>
      <c r="E52" s="1"/>
      <c r="F52" s="1"/>
      <c r="G52" s="1"/>
      <c r="H52" s="1"/>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1"/>
      <c r="EU52" s="1"/>
      <c r="EV52" s="1"/>
      <c r="EW52" s="1"/>
      <c r="EX52" s="1"/>
      <c r="EY52" s="1"/>
      <c r="EZ52" s="1"/>
      <c r="FA52" s="1"/>
      <c r="FB52" s="1"/>
      <c r="FC52" s="1"/>
    </row>
    <row r="53" spans="1:159" ht="172.5" customHeight="1" x14ac:dyDescent="0.25">
      <c r="A53" s="1"/>
      <c r="B53" s="1"/>
      <c r="C53" s="1"/>
      <c r="D53" s="1"/>
      <c r="E53" s="1"/>
      <c r="F53" s="1"/>
      <c r="G53" s="1"/>
      <c r="H53" s="1"/>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1"/>
      <c r="EU53" s="1"/>
      <c r="EV53" s="1"/>
      <c r="EW53" s="1"/>
      <c r="EX53" s="1"/>
      <c r="EY53" s="1"/>
      <c r="EZ53" s="1"/>
      <c r="FA53" s="1"/>
      <c r="FB53" s="1"/>
      <c r="FC53" s="1"/>
    </row>
    <row r="54" spans="1:159" ht="172.5" customHeight="1" x14ac:dyDescent="0.25">
      <c r="A54" s="1"/>
      <c r="B54" s="1"/>
      <c r="C54" s="1"/>
      <c r="D54" s="1"/>
      <c r="E54" s="1"/>
      <c r="F54" s="1"/>
      <c r="G54" s="1"/>
      <c r="H54" s="1"/>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1"/>
      <c r="EU54" s="1"/>
      <c r="EV54" s="1"/>
      <c r="EW54" s="1"/>
      <c r="EX54" s="1"/>
      <c r="EY54" s="1"/>
      <c r="EZ54" s="1"/>
      <c r="FA54" s="1"/>
      <c r="FB54" s="1"/>
      <c r="FC54" s="1"/>
    </row>
    <row r="55" spans="1:159" ht="172.5" customHeight="1" x14ac:dyDescent="0.25">
      <c r="A55" s="1"/>
      <c r="B55" s="1"/>
      <c r="C55" s="1"/>
      <c r="D55" s="1"/>
      <c r="E55" s="1"/>
      <c r="F55" s="1"/>
      <c r="G55" s="1"/>
      <c r="H55" s="1"/>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1"/>
      <c r="EU55" s="1"/>
      <c r="EV55" s="1"/>
      <c r="EW55" s="1"/>
      <c r="EX55" s="1"/>
      <c r="EY55" s="1"/>
      <c r="EZ55" s="1"/>
      <c r="FA55" s="1"/>
      <c r="FB55" s="1"/>
      <c r="FC55" s="1"/>
    </row>
    <row r="56" spans="1:159" ht="172.5" customHeight="1" x14ac:dyDescent="0.25">
      <c r="A56" s="1"/>
      <c r="B56" s="1"/>
      <c r="C56" s="1"/>
      <c r="D56" s="1"/>
      <c r="E56" s="1"/>
      <c r="F56" s="1"/>
      <c r="G56" s="1"/>
      <c r="H56" s="1"/>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1"/>
      <c r="EU56" s="1"/>
      <c r="EV56" s="1"/>
      <c r="EW56" s="1"/>
      <c r="EX56" s="1"/>
      <c r="EY56" s="1"/>
      <c r="EZ56" s="1"/>
      <c r="FA56" s="1"/>
      <c r="FB56" s="1"/>
      <c r="FC56" s="1"/>
    </row>
    <row r="57" spans="1:159" ht="172.5" customHeight="1" x14ac:dyDescent="0.25">
      <c r="A57" s="1"/>
      <c r="B57" s="1"/>
      <c r="C57" s="1"/>
      <c r="D57" s="1"/>
      <c r="E57" s="1"/>
      <c r="F57" s="1"/>
      <c r="G57" s="1"/>
      <c r="H57" s="1"/>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1"/>
      <c r="EU57" s="1"/>
      <c r="EV57" s="1"/>
      <c r="EW57" s="1"/>
      <c r="EX57" s="1"/>
      <c r="EY57" s="1"/>
      <c r="EZ57" s="1"/>
      <c r="FA57" s="1"/>
      <c r="FB57" s="1"/>
      <c r="FC57" s="1"/>
    </row>
    <row r="58" spans="1:159" ht="172.5" customHeight="1" x14ac:dyDescent="0.25">
      <c r="A58" s="1"/>
      <c r="B58" s="1"/>
      <c r="C58" s="1"/>
      <c r="D58" s="1"/>
      <c r="E58" s="1"/>
      <c r="F58" s="1"/>
      <c r="G58" s="1"/>
      <c r="H58" s="1"/>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1"/>
      <c r="EU58" s="1"/>
      <c r="EV58" s="1"/>
      <c r="EW58" s="1"/>
      <c r="EX58" s="1"/>
      <c r="EY58" s="1"/>
      <c r="EZ58" s="1"/>
      <c r="FA58" s="1"/>
      <c r="FB58" s="1"/>
      <c r="FC58" s="1"/>
    </row>
    <row r="59" spans="1:159" ht="172.5" customHeight="1" x14ac:dyDescent="0.25">
      <c r="A59" s="1"/>
      <c r="B59" s="1"/>
      <c r="C59" s="1"/>
      <c r="D59" s="1"/>
      <c r="E59" s="1"/>
      <c r="F59" s="1"/>
      <c r="G59" s="1"/>
      <c r="H59" s="1"/>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1"/>
      <c r="EU59" s="1"/>
      <c r="EV59" s="1"/>
      <c r="EW59" s="1"/>
      <c r="EX59" s="1"/>
      <c r="EY59" s="1"/>
      <c r="EZ59" s="1"/>
      <c r="FA59" s="1"/>
      <c r="FB59" s="1"/>
      <c r="FC59" s="1"/>
    </row>
    <row r="60" spans="1:159" ht="172.5" customHeight="1" x14ac:dyDescent="0.25">
      <c r="A60" s="1"/>
      <c r="B60" s="1"/>
      <c r="C60" s="1"/>
      <c r="D60" s="1"/>
      <c r="E60" s="1"/>
      <c r="F60" s="1"/>
      <c r="G60" s="1"/>
      <c r="H60" s="1"/>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1"/>
      <c r="EU60" s="1"/>
      <c r="EV60" s="1"/>
      <c r="EW60" s="1"/>
      <c r="EX60" s="1"/>
      <c r="EY60" s="1"/>
      <c r="EZ60" s="1"/>
      <c r="FA60" s="1"/>
      <c r="FB60" s="1"/>
      <c r="FC60" s="1"/>
    </row>
    <row r="61" spans="1:159" ht="172.5" customHeight="1" x14ac:dyDescent="0.25">
      <c r="A61" s="1"/>
      <c r="B61" s="1"/>
      <c r="C61" s="1"/>
      <c r="D61" s="1"/>
      <c r="E61" s="1"/>
      <c r="F61" s="1"/>
      <c r="G61" s="1"/>
      <c r="H61" s="1"/>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1"/>
      <c r="EU61" s="1"/>
      <c r="EV61" s="1"/>
      <c r="EW61" s="1"/>
      <c r="EX61" s="1"/>
      <c r="EY61" s="1"/>
      <c r="EZ61" s="1"/>
      <c r="FA61" s="1"/>
      <c r="FB61" s="1"/>
      <c r="FC61" s="1"/>
    </row>
    <row r="62" spans="1:159" ht="172.5" customHeight="1" x14ac:dyDescent="0.25">
      <c r="A62" s="1"/>
      <c r="B62" s="1"/>
      <c r="C62" s="1"/>
      <c r="D62" s="1"/>
      <c r="E62" s="1"/>
      <c r="F62" s="1"/>
      <c r="G62" s="1"/>
      <c r="H62" s="1"/>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1"/>
      <c r="EU62" s="1"/>
      <c r="EV62" s="1"/>
      <c r="EW62" s="1"/>
      <c r="EX62" s="1"/>
      <c r="EY62" s="1"/>
      <c r="EZ62" s="1"/>
      <c r="FA62" s="1"/>
      <c r="FB62" s="1"/>
      <c r="FC62" s="1"/>
    </row>
    <row r="63" spans="1:159" ht="172.5" customHeight="1" x14ac:dyDescent="0.25">
      <c r="A63" s="1"/>
      <c r="B63" s="1"/>
      <c r="C63" s="1"/>
      <c r="D63" s="1"/>
      <c r="E63" s="1"/>
      <c r="F63" s="1"/>
      <c r="G63" s="1"/>
      <c r="H63" s="1"/>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1"/>
      <c r="EU63" s="1"/>
      <c r="EV63" s="1"/>
      <c r="EW63" s="1"/>
      <c r="EX63" s="1"/>
      <c r="EY63" s="1"/>
      <c r="EZ63" s="1"/>
      <c r="FA63" s="1"/>
      <c r="FB63" s="1"/>
      <c r="FC63" s="1"/>
    </row>
    <row r="64" spans="1:159" ht="172.5" customHeight="1" x14ac:dyDescent="0.25">
      <c r="A64" s="1"/>
      <c r="B64" s="1"/>
      <c r="C64" s="1"/>
      <c r="D64" s="1"/>
      <c r="E64" s="1"/>
      <c r="F64" s="1"/>
      <c r="G64" s="1"/>
      <c r="H64" s="1"/>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1"/>
      <c r="EU64" s="1"/>
      <c r="EV64" s="1"/>
      <c r="EW64" s="1"/>
      <c r="EX64" s="1"/>
      <c r="EY64" s="1"/>
      <c r="EZ64" s="1"/>
      <c r="FA64" s="1"/>
      <c r="FB64" s="1"/>
      <c r="FC64" s="1"/>
    </row>
    <row r="65" spans="1:159" ht="172.5" customHeight="1" x14ac:dyDescent="0.25">
      <c r="A65" s="1"/>
      <c r="B65" s="1"/>
      <c r="C65" s="1"/>
      <c r="D65" s="1"/>
      <c r="E65" s="1"/>
      <c r="F65" s="1"/>
      <c r="G65" s="1"/>
      <c r="H65" s="1"/>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1"/>
      <c r="EU65" s="1"/>
      <c r="EV65" s="1"/>
      <c r="EW65" s="1"/>
      <c r="EX65" s="1"/>
      <c r="EY65" s="1"/>
      <c r="EZ65" s="1"/>
      <c r="FA65" s="1"/>
      <c r="FB65" s="1"/>
      <c r="FC65" s="1"/>
    </row>
    <row r="66" spans="1:159" ht="172.5" customHeight="1" x14ac:dyDescent="0.25">
      <c r="A66" s="1"/>
      <c r="B66" s="1"/>
      <c r="C66" s="1"/>
      <c r="D66" s="1"/>
      <c r="E66" s="1"/>
      <c r="F66" s="1"/>
      <c r="G66" s="1"/>
      <c r="H66" s="1"/>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1"/>
      <c r="EU66" s="1"/>
      <c r="EV66" s="1"/>
      <c r="EW66" s="1"/>
      <c r="EX66" s="1"/>
      <c r="EY66" s="1"/>
      <c r="EZ66" s="1"/>
      <c r="FA66" s="1"/>
      <c r="FB66" s="1"/>
      <c r="FC66" s="1"/>
    </row>
    <row r="67" spans="1:159" ht="172.5" customHeight="1" x14ac:dyDescent="0.25">
      <c r="A67" s="1"/>
      <c r="B67" s="1"/>
      <c r="C67" s="1"/>
      <c r="D67" s="1"/>
      <c r="E67" s="1"/>
      <c r="F67" s="1"/>
      <c r="G67" s="1"/>
      <c r="H67" s="1"/>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1"/>
      <c r="EU67" s="1"/>
      <c r="EV67" s="1"/>
      <c r="EW67" s="1"/>
      <c r="EX67" s="1"/>
      <c r="EY67" s="1"/>
      <c r="EZ67" s="1"/>
      <c r="FA67" s="1"/>
      <c r="FB67" s="1"/>
      <c r="FC67" s="1"/>
    </row>
    <row r="68" spans="1:159" ht="172.5" customHeight="1" x14ac:dyDescent="0.25">
      <c r="A68" s="1"/>
      <c r="B68" s="1"/>
      <c r="C68" s="1"/>
      <c r="D68" s="1"/>
      <c r="E68" s="1"/>
      <c r="F68" s="1"/>
      <c r="G68" s="1"/>
      <c r="H68" s="1"/>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1"/>
      <c r="EU68" s="1"/>
      <c r="EV68" s="1"/>
      <c r="EW68" s="1"/>
      <c r="EX68" s="1"/>
      <c r="EY68" s="1"/>
      <c r="EZ68" s="1"/>
      <c r="FA68" s="1"/>
      <c r="FB68" s="1"/>
      <c r="FC68" s="1"/>
    </row>
    <row r="69" spans="1:159" ht="172.5" customHeight="1" x14ac:dyDescent="0.25">
      <c r="A69" s="1"/>
      <c r="B69" s="1"/>
      <c r="C69" s="1"/>
      <c r="D69" s="1"/>
      <c r="E69" s="1"/>
      <c r="F69" s="1"/>
      <c r="G69" s="1"/>
      <c r="H69" s="1"/>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1"/>
      <c r="EU69" s="1"/>
      <c r="EV69" s="1"/>
      <c r="EW69" s="1"/>
      <c r="EX69" s="1"/>
      <c r="EY69" s="1"/>
      <c r="EZ69" s="1"/>
      <c r="FA69" s="1"/>
      <c r="FB69" s="1"/>
      <c r="FC69" s="1"/>
    </row>
    <row r="70" spans="1:159" ht="172.5" customHeight="1" x14ac:dyDescent="0.25">
      <c r="A70" s="1"/>
      <c r="B70" s="1"/>
      <c r="C70" s="1"/>
      <c r="D70" s="1"/>
      <c r="E70" s="1"/>
      <c r="F70" s="1"/>
      <c r="G70" s="1"/>
      <c r="H70" s="1"/>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1"/>
      <c r="EU70" s="1"/>
      <c r="EV70" s="1"/>
      <c r="EW70" s="1"/>
      <c r="EX70" s="1"/>
      <c r="EY70" s="1"/>
      <c r="EZ70" s="1"/>
      <c r="FA70" s="1"/>
      <c r="FB70" s="1"/>
      <c r="FC70" s="1"/>
    </row>
    <row r="71" spans="1:159" ht="172.5" customHeight="1" x14ac:dyDescent="0.25">
      <c r="A71" s="1"/>
      <c r="B71" s="1"/>
      <c r="C71" s="1"/>
      <c r="D71" s="1"/>
      <c r="E71" s="1"/>
      <c r="F71" s="1"/>
      <c r="G71" s="1"/>
      <c r="H71" s="1"/>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1"/>
      <c r="EU71" s="1"/>
      <c r="EV71" s="1"/>
      <c r="EW71" s="1"/>
      <c r="EX71" s="1"/>
      <c r="EY71" s="1"/>
      <c r="EZ71" s="1"/>
      <c r="FA71" s="1"/>
      <c r="FB71" s="1"/>
      <c r="FC71" s="1"/>
    </row>
    <row r="72" spans="1:159" ht="172.5" customHeight="1" x14ac:dyDescent="0.25">
      <c r="A72" s="1"/>
      <c r="B72" s="1"/>
      <c r="C72" s="1"/>
      <c r="D72" s="1"/>
      <c r="E72" s="1"/>
      <c r="F72" s="1"/>
      <c r="G72" s="1"/>
      <c r="H72" s="1"/>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1"/>
      <c r="EU72" s="1"/>
      <c r="EV72" s="1"/>
      <c r="EW72" s="1"/>
      <c r="EX72" s="1"/>
      <c r="EY72" s="1"/>
      <c r="EZ72" s="1"/>
      <c r="FA72" s="1"/>
      <c r="FB72" s="1"/>
      <c r="FC72" s="1"/>
    </row>
    <row r="73" spans="1:159" ht="172.5" customHeight="1" x14ac:dyDescent="0.25">
      <c r="A73" s="1"/>
      <c r="B73" s="1"/>
      <c r="C73" s="1"/>
      <c r="D73" s="1"/>
      <c r="E73" s="1"/>
      <c r="F73" s="1"/>
      <c r="G73" s="1"/>
      <c r="H73" s="1"/>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1"/>
      <c r="EU73" s="1"/>
      <c r="EV73" s="1"/>
      <c r="EW73" s="1"/>
      <c r="EX73" s="1"/>
      <c r="EY73" s="1"/>
      <c r="EZ73" s="1"/>
      <c r="FA73" s="1"/>
      <c r="FB73" s="1"/>
      <c r="FC73" s="1"/>
    </row>
    <row r="74" spans="1:159" ht="172.5" customHeight="1" x14ac:dyDescent="0.25">
      <c r="A74" s="1"/>
      <c r="B74" s="1"/>
      <c r="C74" s="1"/>
      <c r="D74" s="1"/>
      <c r="E74" s="1"/>
      <c r="F74" s="1"/>
      <c r="G74" s="1"/>
      <c r="H74" s="1"/>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1"/>
      <c r="EU74" s="1"/>
      <c r="EV74" s="1"/>
      <c r="EW74" s="1"/>
      <c r="EX74" s="1"/>
      <c r="EY74" s="1"/>
      <c r="EZ74" s="1"/>
      <c r="FA74" s="1"/>
      <c r="FB74" s="1"/>
      <c r="FC74" s="1"/>
    </row>
    <row r="75" spans="1:159" ht="172.5" customHeight="1" x14ac:dyDescent="0.25">
      <c r="A75" s="1"/>
      <c r="B75" s="1"/>
      <c r="C75" s="1"/>
      <c r="D75" s="1"/>
      <c r="E75" s="1"/>
      <c r="F75" s="1"/>
      <c r="G75" s="1"/>
      <c r="H75" s="1"/>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1"/>
      <c r="EU75" s="1"/>
      <c r="EV75" s="1"/>
      <c r="EW75" s="1"/>
      <c r="EX75" s="1"/>
      <c r="EY75" s="1"/>
      <c r="EZ75" s="1"/>
      <c r="FA75" s="1"/>
      <c r="FB75" s="1"/>
      <c r="FC75" s="1"/>
    </row>
    <row r="76" spans="1:159" ht="172.5" customHeight="1" x14ac:dyDescent="0.25">
      <c r="A76" s="1"/>
      <c r="B76" s="1"/>
      <c r="C76" s="1"/>
      <c r="D76" s="1"/>
      <c r="E76" s="1"/>
      <c r="F76" s="1"/>
      <c r="G76" s="1"/>
      <c r="H76" s="1"/>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1"/>
      <c r="EU76" s="1"/>
      <c r="EV76" s="1"/>
      <c r="EW76" s="1"/>
      <c r="EX76" s="1"/>
      <c r="EY76" s="1"/>
      <c r="EZ76" s="1"/>
      <c r="FA76" s="1"/>
      <c r="FB76" s="1"/>
      <c r="FC76" s="1"/>
    </row>
    <row r="77" spans="1:159" ht="172.5" customHeight="1" x14ac:dyDescent="0.25">
      <c r="A77" s="1"/>
      <c r="B77" s="1"/>
      <c r="C77" s="1"/>
      <c r="D77" s="1"/>
      <c r="E77" s="1"/>
      <c r="F77" s="1"/>
      <c r="G77" s="1"/>
      <c r="H77" s="1"/>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1"/>
      <c r="EU77" s="1"/>
      <c r="EV77" s="1"/>
      <c r="EW77" s="1"/>
      <c r="EX77" s="1"/>
      <c r="EY77" s="1"/>
      <c r="EZ77" s="1"/>
      <c r="FA77" s="1"/>
      <c r="FB77" s="1"/>
      <c r="FC77" s="1"/>
    </row>
    <row r="78" spans="1:159" ht="172.5" customHeight="1" x14ac:dyDescent="0.25">
      <c r="A78" s="1"/>
      <c r="B78" s="1"/>
      <c r="C78" s="1"/>
      <c r="D78" s="1"/>
      <c r="E78" s="1"/>
      <c r="F78" s="1"/>
      <c r="G78" s="1"/>
      <c r="H78" s="1"/>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1"/>
      <c r="EU78" s="1"/>
      <c r="EV78" s="1"/>
      <c r="EW78" s="1"/>
      <c r="EX78" s="1"/>
      <c r="EY78" s="1"/>
      <c r="EZ78" s="1"/>
      <c r="FA78" s="1"/>
      <c r="FB78" s="1"/>
      <c r="FC78" s="1"/>
    </row>
    <row r="79" spans="1:159" ht="172.5" customHeight="1" x14ac:dyDescent="0.25">
      <c r="A79" s="1"/>
      <c r="B79" s="1"/>
      <c r="C79" s="1"/>
      <c r="D79" s="1"/>
      <c r="E79" s="1"/>
      <c r="F79" s="1"/>
      <c r="G79" s="1"/>
      <c r="H79" s="1"/>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1"/>
      <c r="EU79" s="1"/>
      <c r="EV79" s="1"/>
      <c r="EW79" s="1"/>
      <c r="EX79" s="1"/>
      <c r="EY79" s="1"/>
      <c r="EZ79" s="1"/>
      <c r="FA79" s="1"/>
      <c r="FB79" s="1"/>
      <c r="FC79" s="1"/>
    </row>
    <row r="80" spans="1:159" ht="172.5" customHeight="1" x14ac:dyDescent="0.25">
      <c r="A80" s="1"/>
      <c r="B80" s="1"/>
      <c r="C80" s="1"/>
      <c r="D80" s="1"/>
      <c r="E80" s="1"/>
      <c r="F80" s="1"/>
      <c r="G80" s="1"/>
      <c r="H80" s="1"/>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1"/>
      <c r="EU80" s="1"/>
      <c r="EV80" s="1"/>
      <c r="EW80" s="1"/>
      <c r="EX80" s="1"/>
      <c r="EY80" s="1"/>
      <c r="EZ80" s="1"/>
      <c r="FA80" s="1"/>
      <c r="FB80" s="1"/>
      <c r="FC80" s="1"/>
    </row>
    <row r="81" spans="1:159" ht="172.5" customHeight="1" x14ac:dyDescent="0.25">
      <c r="A81" s="1"/>
      <c r="B81" s="1"/>
      <c r="C81" s="1"/>
      <c r="D81" s="1"/>
      <c r="E81" s="1"/>
      <c r="F81" s="1"/>
      <c r="G81" s="1"/>
      <c r="H81" s="1"/>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1"/>
      <c r="EU81" s="1"/>
      <c r="EV81" s="1"/>
      <c r="EW81" s="1"/>
      <c r="EX81" s="1"/>
      <c r="EY81" s="1"/>
      <c r="EZ81" s="1"/>
      <c r="FA81" s="1"/>
      <c r="FB81" s="1"/>
      <c r="FC81" s="1"/>
    </row>
    <row r="82" spans="1:159" ht="172.5" customHeight="1" x14ac:dyDescent="0.25">
      <c r="A82" s="1"/>
      <c r="B82" s="1"/>
      <c r="C82" s="1"/>
      <c r="D82" s="1"/>
      <c r="E82" s="1"/>
      <c r="F82" s="1"/>
      <c r="G82" s="1"/>
      <c r="H82" s="1"/>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1"/>
      <c r="EU82" s="1"/>
      <c r="EV82" s="1"/>
      <c r="EW82" s="1"/>
      <c r="EX82" s="1"/>
      <c r="EY82" s="1"/>
      <c r="EZ82" s="1"/>
      <c r="FA82" s="1"/>
      <c r="FB82" s="1"/>
      <c r="FC82" s="1"/>
    </row>
    <row r="83" spans="1:159" ht="172.5" customHeight="1" x14ac:dyDescent="0.25">
      <c r="A83" s="1"/>
      <c r="B83" s="1"/>
      <c r="C83" s="1"/>
      <c r="D83" s="1"/>
      <c r="E83" s="1"/>
      <c r="F83" s="1"/>
      <c r="G83" s="1"/>
      <c r="H83" s="1"/>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1"/>
      <c r="EU83" s="1"/>
      <c r="EV83" s="1"/>
      <c r="EW83" s="1"/>
      <c r="EX83" s="1"/>
      <c r="EY83" s="1"/>
      <c r="EZ83" s="1"/>
      <c r="FA83" s="1"/>
      <c r="FB83" s="1"/>
      <c r="FC83" s="1"/>
    </row>
    <row r="84" spans="1:159" ht="172.5" customHeight="1" x14ac:dyDescent="0.25">
      <c r="A84" s="1"/>
      <c r="B84" s="1"/>
      <c r="C84" s="1"/>
      <c r="D84" s="1"/>
      <c r="E84" s="1"/>
      <c r="F84" s="1"/>
      <c r="G84" s="1"/>
      <c r="H84" s="1"/>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1"/>
      <c r="EU84" s="1"/>
      <c r="EV84" s="1"/>
      <c r="EW84" s="1"/>
      <c r="EX84" s="1"/>
      <c r="EY84" s="1"/>
      <c r="EZ84" s="1"/>
      <c r="FA84" s="1"/>
      <c r="FB84" s="1"/>
      <c r="FC84" s="1"/>
    </row>
    <row r="85" spans="1:159" ht="172.5" customHeight="1" x14ac:dyDescent="0.25">
      <c r="A85" s="1"/>
      <c r="B85" s="1"/>
      <c r="C85" s="1"/>
      <c r="D85" s="1"/>
      <c r="E85" s="1"/>
      <c r="F85" s="1"/>
      <c r="G85" s="1"/>
      <c r="H85" s="1"/>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1"/>
      <c r="EU85" s="1"/>
      <c r="EV85" s="1"/>
      <c r="EW85" s="1"/>
      <c r="EX85" s="1"/>
      <c r="EY85" s="1"/>
      <c r="EZ85" s="1"/>
      <c r="FA85" s="1"/>
      <c r="FB85" s="1"/>
      <c r="FC85" s="1"/>
    </row>
    <row r="86" spans="1:159" ht="172.5" customHeight="1" x14ac:dyDescent="0.25">
      <c r="A86" s="1"/>
      <c r="B86" s="1"/>
      <c r="C86" s="1"/>
      <c r="D86" s="1"/>
      <c r="E86" s="1"/>
      <c r="F86" s="1"/>
      <c r="G86" s="1"/>
      <c r="H86" s="1"/>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1"/>
      <c r="EU86" s="1"/>
      <c r="EV86" s="1"/>
      <c r="EW86" s="1"/>
      <c r="EX86" s="1"/>
      <c r="EY86" s="1"/>
      <c r="EZ86" s="1"/>
      <c r="FA86" s="1"/>
      <c r="FB86" s="1"/>
      <c r="FC86" s="1"/>
    </row>
    <row r="87" spans="1:159" ht="172.5" customHeight="1" x14ac:dyDescent="0.25">
      <c r="A87" s="1"/>
      <c r="B87" s="1"/>
      <c r="C87" s="1"/>
      <c r="D87" s="1"/>
      <c r="E87" s="1"/>
      <c r="F87" s="1"/>
      <c r="G87" s="1"/>
      <c r="H87" s="1"/>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1"/>
      <c r="EU87" s="1"/>
      <c r="EV87" s="1"/>
      <c r="EW87" s="1"/>
      <c r="EX87" s="1"/>
      <c r="EY87" s="1"/>
      <c r="EZ87" s="1"/>
      <c r="FA87" s="1"/>
      <c r="FB87" s="1"/>
      <c r="FC87" s="1"/>
    </row>
    <row r="88" spans="1:159" ht="172.5" customHeight="1" x14ac:dyDescent="0.25">
      <c r="A88" s="1"/>
      <c r="B88" s="1"/>
      <c r="C88" s="1"/>
      <c r="D88" s="1"/>
      <c r="E88" s="1"/>
      <c r="F88" s="1"/>
      <c r="G88" s="1"/>
      <c r="H88" s="1"/>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1"/>
      <c r="EU88" s="1"/>
      <c r="EV88" s="1"/>
      <c r="EW88" s="1"/>
      <c r="EX88" s="1"/>
      <c r="EY88" s="1"/>
      <c r="EZ88" s="1"/>
      <c r="FA88" s="1"/>
      <c r="FB88" s="1"/>
      <c r="FC88" s="1"/>
    </row>
    <row r="89" spans="1:159" ht="172.5" customHeight="1" x14ac:dyDescent="0.25">
      <c r="A89" s="1"/>
      <c r="B89" s="1"/>
      <c r="C89" s="1"/>
      <c r="D89" s="1"/>
      <c r="E89" s="1"/>
      <c r="F89" s="1"/>
      <c r="G89" s="1"/>
      <c r="H89" s="1"/>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1"/>
      <c r="EU89" s="1"/>
      <c r="EV89" s="1"/>
      <c r="EW89" s="1"/>
      <c r="EX89" s="1"/>
      <c r="EY89" s="1"/>
      <c r="EZ89" s="1"/>
      <c r="FA89" s="1"/>
      <c r="FB89" s="1"/>
      <c r="FC89" s="1"/>
    </row>
    <row r="90" spans="1:159" ht="172.5" customHeight="1" x14ac:dyDescent="0.25">
      <c r="A90" s="1"/>
      <c r="B90" s="1"/>
      <c r="C90" s="1"/>
      <c r="D90" s="1"/>
      <c r="E90" s="1"/>
      <c r="F90" s="1"/>
      <c r="G90" s="1"/>
      <c r="H90" s="1"/>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1"/>
      <c r="EU90" s="1"/>
      <c r="EV90" s="1"/>
      <c r="EW90" s="1"/>
      <c r="EX90" s="1"/>
      <c r="EY90" s="1"/>
      <c r="EZ90" s="1"/>
      <c r="FA90" s="1"/>
      <c r="FB90" s="1"/>
      <c r="FC90" s="1"/>
    </row>
    <row r="91" spans="1:159" ht="172.5" customHeight="1" x14ac:dyDescent="0.25">
      <c r="A91" s="1"/>
      <c r="B91" s="1"/>
      <c r="C91" s="1"/>
      <c r="D91" s="1"/>
      <c r="E91" s="1"/>
      <c r="F91" s="1"/>
      <c r="G91" s="1"/>
      <c r="H91" s="1"/>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1"/>
      <c r="EU91" s="1"/>
      <c r="EV91" s="1"/>
      <c r="EW91" s="1"/>
      <c r="EX91" s="1"/>
      <c r="EY91" s="1"/>
      <c r="EZ91" s="1"/>
      <c r="FA91" s="1"/>
      <c r="FB91" s="1"/>
      <c r="FC91" s="1"/>
    </row>
    <row r="92" spans="1:159" ht="172.5" customHeight="1" x14ac:dyDescent="0.25">
      <c r="A92" s="1"/>
      <c r="B92" s="1"/>
      <c r="C92" s="1"/>
      <c r="D92" s="1"/>
      <c r="E92" s="1"/>
      <c r="F92" s="1"/>
      <c r="G92" s="1"/>
      <c r="H92" s="1"/>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1"/>
      <c r="EU92" s="1"/>
      <c r="EV92" s="1"/>
      <c r="EW92" s="1"/>
      <c r="EX92" s="1"/>
      <c r="EY92" s="1"/>
      <c r="EZ92" s="1"/>
      <c r="FA92" s="1"/>
      <c r="FB92" s="1"/>
      <c r="FC92" s="1"/>
    </row>
    <row r="93" spans="1:159" ht="172.5" customHeight="1" x14ac:dyDescent="0.25">
      <c r="A93" s="1"/>
      <c r="B93" s="1"/>
      <c r="C93" s="1"/>
      <c r="D93" s="1"/>
      <c r="E93" s="1"/>
      <c r="F93" s="1"/>
      <c r="G93" s="1"/>
      <c r="H93" s="1"/>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1"/>
      <c r="EU93" s="1"/>
      <c r="EV93" s="1"/>
      <c r="EW93" s="1"/>
      <c r="EX93" s="1"/>
      <c r="EY93" s="1"/>
      <c r="EZ93" s="1"/>
      <c r="FA93" s="1"/>
      <c r="FB93" s="1"/>
      <c r="FC93" s="1"/>
    </row>
    <row r="94" spans="1:159" ht="172.5" customHeight="1" x14ac:dyDescent="0.25">
      <c r="A94" s="1"/>
      <c r="B94" s="1"/>
      <c r="C94" s="1"/>
      <c r="D94" s="1"/>
      <c r="E94" s="1"/>
      <c r="F94" s="1"/>
      <c r="G94" s="1"/>
      <c r="H94" s="1"/>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1"/>
      <c r="EU94" s="1"/>
      <c r="EV94" s="1"/>
      <c r="EW94" s="1"/>
      <c r="EX94" s="1"/>
      <c r="EY94" s="1"/>
      <c r="EZ94" s="1"/>
      <c r="FA94" s="1"/>
      <c r="FB94" s="1"/>
      <c r="FC94" s="1"/>
    </row>
    <row r="95" spans="1:159" ht="172.5" customHeight="1" x14ac:dyDescent="0.25">
      <c r="A95" s="1"/>
      <c r="B95" s="1"/>
      <c r="C95" s="1"/>
      <c r="D95" s="1"/>
      <c r="E95" s="1"/>
      <c r="F95" s="1"/>
      <c r="G95" s="1"/>
      <c r="H95" s="1"/>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1"/>
      <c r="EU95" s="1"/>
      <c r="EV95" s="1"/>
      <c r="EW95" s="1"/>
      <c r="EX95" s="1"/>
      <c r="EY95" s="1"/>
      <c r="EZ95" s="1"/>
      <c r="FA95" s="1"/>
      <c r="FB95" s="1"/>
      <c r="FC95" s="1"/>
    </row>
    <row r="96" spans="1:159" ht="172.5" customHeight="1" x14ac:dyDescent="0.25">
      <c r="A96" s="1"/>
      <c r="B96" s="1"/>
      <c r="C96" s="1"/>
      <c r="D96" s="1"/>
      <c r="E96" s="1"/>
      <c r="F96" s="1"/>
      <c r="G96" s="1"/>
      <c r="H96" s="1"/>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1"/>
      <c r="EU96" s="1"/>
      <c r="EV96" s="1"/>
      <c r="EW96" s="1"/>
      <c r="EX96" s="1"/>
      <c r="EY96" s="1"/>
      <c r="EZ96" s="1"/>
      <c r="FA96" s="1"/>
      <c r="FB96" s="1"/>
      <c r="FC96" s="1"/>
    </row>
    <row r="97" spans="1:159" ht="172.5" customHeight="1" x14ac:dyDescent="0.25">
      <c r="A97" s="1"/>
      <c r="B97" s="1"/>
      <c r="C97" s="1"/>
      <c r="D97" s="1"/>
      <c r="E97" s="1"/>
      <c r="F97" s="1"/>
      <c r="G97" s="1"/>
      <c r="H97" s="1"/>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1"/>
      <c r="EU97" s="1"/>
      <c r="EV97" s="1"/>
      <c r="EW97" s="1"/>
      <c r="EX97" s="1"/>
      <c r="EY97" s="1"/>
      <c r="EZ97" s="1"/>
      <c r="FA97" s="1"/>
      <c r="FB97" s="1"/>
      <c r="FC97" s="1"/>
    </row>
    <row r="98" spans="1:159" ht="172.5" customHeight="1" x14ac:dyDescent="0.25">
      <c r="A98" s="1"/>
      <c r="B98" s="1"/>
      <c r="C98" s="1"/>
      <c r="D98" s="1"/>
      <c r="E98" s="1"/>
      <c r="F98" s="1"/>
      <c r="G98" s="1"/>
      <c r="H98" s="1"/>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1"/>
      <c r="EU98" s="1"/>
      <c r="EV98" s="1"/>
      <c r="EW98" s="1"/>
      <c r="EX98" s="1"/>
      <c r="EY98" s="1"/>
      <c r="EZ98" s="1"/>
      <c r="FA98" s="1"/>
      <c r="FB98" s="1"/>
      <c r="FC98" s="1"/>
    </row>
    <row r="99" spans="1:159" ht="172.5" customHeight="1" x14ac:dyDescent="0.25">
      <c r="A99" s="1"/>
      <c r="B99" s="1"/>
      <c r="C99" s="1"/>
      <c r="D99" s="1"/>
      <c r="E99" s="1"/>
      <c r="F99" s="1"/>
      <c r="G99" s="1"/>
      <c r="H99" s="1"/>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1"/>
      <c r="EU99" s="1"/>
      <c r="EV99" s="1"/>
      <c r="EW99" s="1"/>
      <c r="EX99" s="1"/>
      <c r="EY99" s="1"/>
      <c r="EZ99" s="1"/>
      <c r="FA99" s="1"/>
      <c r="FB99" s="1"/>
      <c r="FC99" s="1"/>
    </row>
    <row r="100" spans="1:159" ht="172.5" customHeight="1" x14ac:dyDescent="0.25">
      <c r="A100" s="1"/>
      <c r="B100" s="1"/>
      <c r="C100" s="1"/>
      <c r="D100" s="1"/>
      <c r="E100" s="1"/>
      <c r="F100" s="1"/>
      <c r="G100" s="1"/>
      <c r="H100" s="1"/>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1"/>
      <c r="EU100" s="1"/>
      <c r="EV100" s="1"/>
      <c r="EW100" s="1"/>
      <c r="EX100" s="1"/>
      <c r="EY100" s="1"/>
      <c r="EZ100" s="1"/>
      <c r="FA100" s="1"/>
      <c r="FB100" s="1"/>
      <c r="FC100" s="1"/>
    </row>
  </sheetData>
  <mergeCells count="37">
    <mergeCell ref="FC10:FC12"/>
    <mergeCell ref="EV10:EV12"/>
    <mergeCell ref="EW10:EW12"/>
    <mergeCell ref="ET10:ET12"/>
    <mergeCell ref="EU10:EU12"/>
    <mergeCell ref="FB10:FB12"/>
    <mergeCell ref="EY10:EY12"/>
    <mergeCell ref="EZ10:EZ12"/>
    <mergeCell ref="FA10:FA12"/>
    <mergeCell ref="EX10:EX12"/>
    <mergeCell ref="E19:K19"/>
    <mergeCell ref="L19:R19"/>
    <mergeCell ref="E17:K17"/>
    <mergeCell ref="E18:K18"/>
    <mergeCell ref="L17:R17"/>
    <mergeCell ref="L18:R18"/>
    <mergeCell ref="J11:AC11"/>
    <mergeCell ref="AD11:BG11"/>
    <mergeCell ref="A7:F7"/>
    <mergeCell ref="A8:F8"/>
    <mergeCell ref="DP11:ES11"/>
    <mergeCell ref="A10:I10"/>
    <mergeCell ref="A11:I11"/>
    <mergeCell ref="J10:ES10"/>
    <mergeCell ref="BH11:CK11"/>
    <mergeCell ref="CL11:DO11"/>
    <mergeCell ref="A5:F5"/>
    <mergeCell ref="A6:F6"/>
    <mergeCell ref="A2:F4"/>
    <mergeCell ref="G7:FC7"/>
    <mergeCell ref="G8:FC8"/>
    <mergeCell ref="G2:FC2"/>
    <mergeCell ref="G3:FC3"/>
    <mergeCell ref="G4:ES4"/>
    <mergeCell ref="ET4:FC4"/>
    <mergeCell ref="G5:FC5"/>
    <mergeCell ref="G6:FC6"/>
  </mergeCells>
  <printOptions horizontalCentered="1" verticalCentered="1"/>
  <pageMargins left="0" right="0" top="0.55118110236220474" bottom="0" header="0" footer="0"/>
  <pageSetup scale="2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B137"/>
  <sheetViews>
    <sheetView tabSelected="1" topLeftCell="A4" zoomScale="60" zoomScaleNormal="60" workbookViewId="0">
      <selection activeCell="G59" sqref="G59"/>
    </sheetView>
  </sheetViews>
  <sheetFormatPr baseColWidth="10" defaultColWidth="14.28515625" defaultRowHeight="15" customHeight="1" x14ac:dyDescent="0.25"/>
  <cols>
    <col min="1" max="1" width="11" customWidth="1"/>
    <col min="2" max="2" width="7.42578125" customWidth="1"/>
    <col min="3" max="3" width="18.28515625" customWidth="1"/>
    <col min="4" max="4" width="8.85546875" customWidth="1"/>
    <col min="5" max="5" width="13.140625" customWidth="1"/>
    <col min="6" max="6" width="19.42578125" customWidth="1"/>
    <col min="7" max="7" width="23.28515625" customWidth="1"/>
    <col min="8" max="8" width="17.28515625" hidden="1" customWidth="1"/>
    <col min="9" max="9" width="9.28515625" hidden="1" customWidth="1"/>
    <col min="10" max="10" width="8.28515625" hidden="1" customWidth="1"/>
    <col min="11" max="11" width="13.28515625" hidden="1" customWidth="1"/>
    <col min="12" max="12" width="12.28515625" hidden="1" customWidth="1"/>
    <col min="13" max="13" width="13.28515625" hidden="1" customWidth="1"/>
    <col min="14" max="14" width="18" hidden="1" customWidth="1"/>
    <col min="15" max="15" width="13.28515625" hidden="1" customWidth="1"/>
    <col min="16" max="16" width="14.28515625" hidden="1" customWidth="1"/>
    <col min="17" max="18" width="13.28515625" hidden="1" customWidth="1"/>
    <col min="19" max="19" width="12.85546875" hidden="1" customWidth="1"/>
    <col min="20" max="20" width="21.28515625" hidden="1" customWidth="1"/>
    <col min="21" max="21" width="15.85546875" hidden="1" customWidth="1"/>
    <col min="22" max="25" width="17.85546875" hidden="1" customWidth="1"/>
    <col min="26" max="27" width="24.140625" customWidth="1"/>
    <col min="28" max="28" width="17.85546875" hidden="1" customWidth="1"/>
    <col min="29" max="29" width="18.28515625" hidden="1" customWidth="1"/>
    <col min="30" max="30" width="15.28515625" hidden="1" customWidth="1"/>
    <col min="31" max="34" width="17.28515625" hidden="1" customWidth="1"/>
    <col min="35" max="35" width="18.28515625" hidden="1" customWidth="1"/>
    <col min="36" max="36" width="19.28515625" hidden="1" customWidth="1"/>
    <col min="37" max="38" width="23" hidden="1" customWidth="1"/>
    <col min="39" max="39" width="15.28515625" hidden="1" customWidth="1"/>
    <col min="40" max="40" width="20.28515625" hidden="1" customWidth="1"/>
    <col min="41" max="41" width="23.28515625" hidden="1" customWidth="1"/>
    <col min="42" max="42" width="15.28515625" hidden="1" customWidth="1"/>
    <col min="43" max="43" width="16.28515625" hidden="1" customWidth="1"/>
    <col min="44" max="44" width="12.28515625" hidden="1" customWidth="1"/>
    <col min="45" max="45" width="20.85546875" hidden="1" customWidth="1"/>
    <col min="46" max="46" width="17.28515625" hidden="1" customWidth="1"/>
    <col min="47" max="47" width="20.28515625" hidden="1" customWidth="1"/>
    <col min="48" max="51" width="15.28515625" hidden="1" customWidth="1"/>
    <col min="52" max="52" width="20.28515625" hidden="1" customWidth="1"/>
    <col min="53" max="53" width="17.28515625" hidden="1" customWidth="1"/>
    <col min="54" max="54" width="15" hidden="1" customWidth="1"/>
    <col min="55" max="55" width="17.85546875" hidden="1" customWidth="1"/>
    <col min="56" max="57" width="23.5703125" customWidth="1"/>
    <col min="58" max="60" width="20" hidden="1" customWidth="1"/>
    <col min="61" max="62" width="15.28515625" hidden="1" customWidth="1"/>
    <col min="63" max="63" width="14" hidden="1" customWidth="1"/>
    <col min="64" max="64" width="15.28515625" hidden="1" customWidth="1"/>
    <col min="65" max="65" width="13.28515625" hidden="1" customWidth="1"/>
    <col min="66" max="69" width="15.28515625" hidden="1" customWidth="1"/>
    <col min="70" max="70" width="14.7109375" hidden="1" customWidth="1"/>
    <col min="71" max="72" width="16.7109375" hidden="1" customWidth="1"/>
    <col min="73" max="81" width="15.28515625" hidden="1" customWidth="1"/>
    <col min="82" max="82" width="27" hidden="1" customWidth="1"/>
    <col min="83" max="83" width="23.5703125" hidden="1" customWidth="1"/>
    <col min="84" max="84" width="22.28515625" hidden="1" customWidth="1"/>
    <col min="85" max="85" width="32.140625" hidden="1" customWidth="1"/>
    <col min="86" max="87" width="26.5703125" customWidth="1"/>
    <col min="88" max="88" width="21.7109375" customWidth="1"/>
    <col min="89" max="89" width="22.85546875" customWidth="1"/>
    <col min="90" max="95" width="22.5703125" customWidth="1"/>
    <col min="96" max="96" width="18.28515625" customWidth="1"/>
    <col min="97" max="99" width="21" customWidth="1"/>
    <col min="100" max="100" width="16.85546875" customWidth="1"/>
    <col min="101" max="101" width="15.7109375" customWidth="1"/>
    <col min="102" max="102" width="20.5703125" customWidth="1"/>
    <col min="103" max="103" width="15.7109375" customWidth="1"/>
    <col min="104" max="104" width="19.140625" customWidth="1"/>
    <col min="105" max="105" width="17.5703125" customWidth="1"/>
    <col min="106" max="106" width="20.28515625" customWidth="1"/>
    <col min="107" max="107" width="14" customWidth="1"/>
    <col min="108" max="108" width="19.28515625" customWidth="1"/>
    <col min="109" max="109" width="14" customWidth="1"/>
    <col min="110" max="110" width="25.7109375" customWidth="1"/>
    <col min="111" max="111" width="27" customWidth="1"/>
    <col min="112" max="112" width="22.7109375" customWidth="1"/>
    <col min="113" max="114" width="21.28515625" customWidth="1"/>
    <col min="115" max="115" width="25.85546875" customWidth="1"/>
    <col min="116" max="116" width="24.28515625" customWidth="1"/>
    <col min="117" max="117" width="22.85546875" customWidth="1"/>
    <col min="118" max="118" width="24.28515625" customWidth="1"/>
    <col min="119" max="119" width="23.5703125" hidden="1" customWidth="1"/>
    <col min="120" max="120" width="24.5703125" hidden="1" customWidth="1"/>
    <col min="121" max="147" width="15.28515625" hidden="1" customWidth="1"/>
    <col min="148" max="148" width="20.85546875" customWidth="1"/>
    <col min="149" max="149" width="22.5703125" customWidth="1"/>
    <col min="150" max="150" width="20.7109375" customWidth="1"/>
    <col min="151" max="151" width="23.28515625" customWidth="1"/>
    <col min="152" max="152" width="19.7109375" customWidth="1"/>
    <col min="153" max="153" width="60.28515625" customWidth="1"/>
    <col min="154" max="155" width="12" customWidth="1"/>
    <col min="156" max="156" width="56.28515625" customWidth="1"/>
    <col min="157" max="157" width="31.140625" customWidth="1"/>
    <col min="158" max="158" width="10.85546875" customWidth="1"/>
  </cols>
  <sheetData>
    <row r="1" spans="1:158" ht="24.75" customHeight="1" x14ac:dyDescent="0.25">
      <c r="A1" s="528"/>
      <c r="B1" s="482"/>
      <c r="C1" s="482"/>
      <c r="D1" s="482"/>
      <c r="E1" s="483"/>
      <c r="F1" s="532" t="s">
        <v>0</v>
      </c>
      <c r="G1" s="479"/>
      <c r="H1" s="479"/>
      <c r="I1" s="479"/>
      <c r="J1" s="479"/>
      <c r="K1" s="479"/>
      <c r="L1" s="479"/>
      <c r="M1" s="479"/>
      <c r="N1" s="479"/>
      <c r="O1" s="479"/>
      <c r="P1" s="479"/>
      <c r="Q1" s="479"/>
      <c r="R1" s="479"/>
      <c r="S1" s="479"/>
      <c r="T1" s="479"/>
      <c r="U1" s="479"/>
      <c r="V1" s="479"/>
      <c r="W1" s="479"/>
      <c r="X1" s="479"/>
      <c r="Y1" s="479"/>
      <c r="Z1" s="479"/>
      <c r="AA1" s="479"/>
      <c r="AB1" s="479"/>
      <c r="AC1" s="479"/>
      <c r="AD1" s="479"/>
      <c r="AE1" s="479"/>
      <c r="AF1" s="479"/>
      <c r="AG1" s="479"/>
      <c r="AH1" s="479"/>
      <c r="AI1" s="479"/>
      <c r="AJ1" s="479"/>
      <c r="AK1" s="479"/>
      <c r="AL1" s="479"/>
      <c r="AM1" s="479"/>
      <c r="AN1" s="479"/>
      <c r="AO1" s="479"/>
      <c r="AP1" s="479"/>
      <c r="AQ1" s="479"/>
      <c r="AR1" s="479"/>
      <c r="AS1" s="479"/>
      <c r="AT1" s="479"/>
      <c r="AU1" s="479"/>
      <c r="AV1" s="479"/>
      <c r="AW1" s="479"/>
      <c r="AX1" s="479"/>
      <c r="AY1" s="479"/>
      <c r="AZ1" s="479"/>
      <c r="BA1" s="479"/>
      <c r="BB1" s="479"/>
      <c r="BC1" s="479"/>
      <c r="BD1" s="479"/>
      <c r="BE1" s="479"/>
      <c r="BF1" s="479"/>
      <c r="BG1" s="479"/>
      <c r="BH1" s="479"/>
      <c r="BI1" s="479"/>
      <c r="BJ1" s="479"/>
      <c r="BK1" s="479"/>
      <c r="BL1" s="479"/>
      <c r="BM1" s="479"/>
      <c r="BN1" s="479"/>
      <c r="BO1" s="479"/>
      <c r="BP1" s="479"/>
      <c r="BQ1" s="479"/>
      <c r="BR1" s="479"/>
      <c r="BS1" s="479"/>
      <c r="BT1" s="479"/>
      <c r="BU1" s="479"/>
      <c r="BV1" s="479"/>
      <c r="BW1" s="479"/>
      <c r="BX1" s="479"/>
      <c r="BY1" s="479"/>
      <c r="BZ1" s="479"/>
      <c r="CA1" s="479"/>
      <c r="CB1" s="479"/>
      <c r="CC1" s="479"/>
      <c r="CD1" s="479"/>
      <c r="CE1" s="479"/>
      <c r="CF1" s="479"/>
      <c r="CG1" s="479"/>
      <c r="CH1" s="479"/>
      <c r="CI1" s="479"/>
      <c r="CJ1" s="479"/>
      <c r="CK1" s="479"/>
      <c r="CL1" s="479"/>
      <c r="CM1" s="479"/>
      <c r="CN1" s="479"/>
      <c r="CO1" s="479"/>
      <c r="CP1" s="479"/>
      <c r="CQ1" s="479"/>
      <c r="CR1" s="479"/>
      <c r="CS1" s="479"/>
      <c r="CT1" s="479"/>
      <c r="CU1" s="479"/>
      <c r="CV1" s="479"/>
      <c r="CW1" s="479"/>
      <c r="CX1" s="479"/>
      <c r="CY1" s="479"/>
      <c r="CZ1" s="479"/>
      <c r="DA1" s="479"/>
      <c r="DB1" s="479"/>
      <c r="DC1" s="479"/>
      <c r="DD1" s="479"/>
      <c r="DE1" s="479"/>
      <c r="DF1" s="479"/>
      <c r="DG1" s="479"/>
      <c r="DH1" s="479"/>
      <c r="DI1" s="479"/>
      <c r="DJ1" s="479"/>
      <c r="DK1" s="479"/>
      <c r="DL1" s="479"/>
      <c r="DM1" s="479"/>
      <c r="DN1" s="479"/>
      <c r="DO1" s="479"/>
      <c r="DP1" s="479"/>
      <c r="DQ1" s="479"/>
      <c r="DR1" s="479"/>
      <c r="DS1" s="479"/>
      <c r="DT1" s="479"/>
      <c r="DU1" s="479"/>
      <c r="DV1" s="479"/>
      <c r="DW1" s="479"/>
      <c r="DX1" s="479"/>
      <c r="DY1" s="479"/>
      <c r="DZ1" s="479"/>
      <c r="EA1" s="479"/>
      <c r="EB1" s="479"/>
      <c r="EC1" s="479"/>
      <c r="ED1" s="479"/>
      <c r="EE1" s="479"/>
      <c r="EF1" s="479"/>
      <c r="EG1" s="479"/>
      <c r="EH1" s="479"/>
      <c r="EI1" s="479"/>
      <c r="EJ1" s="479"/>
      <c r="EK1" s="479"/>
      <c r="EL1" s="479"/>
      <c r="EM1" s="479"/>
      <c r="EN1" s="479"/>
      <c r="EO1" s="479"/>
      <c r="EP1" s="479"/>
      <c r="EQ1" s="479"/>
      <c r="ER1" s="479"/>
      <c r="ES1" s="479"/>
      <c r="ET1" s="479"/>
      <c r="EU1" s="479"/>
      <c r="EV1" s="479"/>
      <c r="EW1" s="479"/>
      <c r="EX1" s="479"/>
      <c r="EY1" s="479"/>
      <c r="EZ1" s="479"/>
      <c r="FA1" s="533"/>
      <c r="FB1" s="52"/>
    </row>
    <row r="2" spans="1:158" ht="24.75" customHeight="1" thickBot="1" x14ac:dyDescent="0.3">
      <c r="A2" s="484"/>
      <c r="B2" s="485"/>
      <c r="C2" s="485"/>
      <c r="D2" s="485"/>
      <c r="E2" s="486"/>
      <c r="F2" s="534" t="s">
        <v>195</v>
      </c>
      <c r="G2" s="535"/>
      <c r="H2" s="535"/>
      <c r="I2" s="535"/>
      <c r="J2" s="535"/>
      <c r="K2" s="535"/>
      <c r="L2" s="535"/>
      <c r="M2" s="535"/>
      <c r="N2" s="535"/>
      <c r="O2" s="535"/>
      <c r="P2" s="535"/>
      <c r="Q2" s="535"/>
      <c r="R2" s="535"/>
      <c r="S2" s="535"/>
      <c r="T2" s="535"/>
      <c r="U2" s="535"/>
      <c r="V2" s="535"/>
      <c r="W2" s="535"/>
      <c r="X2" s="535"/>
      <c r="Y2" s="535"/>
      <c r="Z2" s="535"/>
      <c r="AA2" s="535"/>
      <c r="AB2" s="535"/>
      <c r="AC2" s="535"/>
      <c r="AD2" s="535"/>
      <c r="AE2" s="535"/>
      <c r="AF2" s="535"/>
      <c r="AG2" s="535"/>
      <c r="AH2" s="535"/>
      <c r="AI2" s="535"/>
      <c r="AJ2" s="535"/>
      <c r="AK2" s="535"/>
      <c r="AL2" s="535"/>
      <c r="AM2" s="535"/>
      <c r="AN2" s="535"/>
      <c r="AO2" s="535"/>
      <c r="AP2" s="535"/>
      <c r="AQ2" s="535"/>
      <c r="AR2" s="535"/>
      <c r="AS2" s="535"/>
      <c r="AT2" s="535"/>
      <c r="AU2" s="535"/>
      <c r="AV2" s="535"/>
      <c r="AW2" s="535"/>
      <c r="AX2" s="535"/>
      <c r="AY2" s="535"/>
      <c r="AZ2" s="535"/>
      <c r="BA2" s="535"/>
      <c r="BB2" s="535"/>
      <c r="BC2" s="535"/>
      <c r="BD2" s="535"/>
      <c r="BE2" s="535"/>
      <c r="BF2" s="535"/>
      <c r="BG2" s="535"/>
      <c r="BH2" s="535"/>
      <c r="BI2" s="535"/>
      <c r="BJ2" s="535"/>
      <c r="BK2" s="535"/>
      <c r="BL2" s="535"/>
      <c r="BM2" s="535"/>
      <c r="BN2" s="535"/>
      <c r="BO2" s="535"/>
      <c r="BP2" s="535"/>
      <c r="BQ2" s="535"/>
      <c r="BR2" s="535"/>
      <c r="BS2" s="535"/>
      <c r="BT2" s="535"/>
      <c r="BU2" s="535"/>
      <c r="BV2" s="535"/>
      <c r="BW2" s="535"/>
      <c r="BX2" s="535"/>
      <c r="BY2" s="535"/>
      <c r="BZ2" s="535"/>
      <c r="CA2" s="535"/>
      <c r="CB2" s="535"/>
      <c r="CC2" s="535"/>
      <c r="CD2" s="535"/>
      <c r="CE2" s="535"/>
      <c r="CF2" s="535"/>
      <c r="CG2" s="535"/>
      <c r="CH2" s="535"/>
      <c r="CI2" s="535"/>
      <c r="CJ2" s="535"/>
      <c r="CK2" s="535"/>
      <c r="CL2" s="535"/>
      <c r="CM2" s="535"/>
      <c r="CN2" s="535"/>
      <c r="CO2" s="535"/>
      <c r="CP2" s="535"/>
      <c r="CQ2" s="535"/>
      <c r="CR2" s="535"/>
      <c r="CS2" s="535"/>
      <c r="CT2" s="535"/>
      <c r="CU2" s="535"/>
      <c r="CV2" s="535"/>
      <c r="CW2" s="535"/>
      <c r="CX2" s="535"/>
      <c r="CY2" s="535"/>
      <c r="CZ2" s="535"/>
      <c r="DA2" s="535"/>
      <c r="DB2" s="535"/>
      <c r="DC2" s="535"/>
      <c r="DD2" s="535"/>
      <c r="DE2" s="535"/>
      <c r="DF2" s="535"/>
      <c r="DG2" s="535"/>
      <c r="DH2" s="535"/>
      <c r="DI2" s="535"/>
      <c r="DJ2" s="535"/>
      <c r="DK2" s="535"/>
      <c r="DL2" s="535"/>
      <c r="DM2" s="535"/>
      <c r="DN2" s="535"/>
      <c r="DO2" s="535"/>
      <c r="DP2" s="535"/>
      <c r="DQ2" s="535"/>
      <c r="DR2" s="535"/>
      <c r="DS2" s="535"/>
      <c r="DT2" s="535"/>
      <c r="DU2" s="535"/>
      <c r="DV2" s="535"/>
      <c r="DW2" s="535"/>
      <c r="DX2" s="535"/>
      <c r="DY2" s="535"/>
      <c r="DZ2" s="535"/>
      <c r="EA2" s="535"/>
      <c r="EB2" s="535"/>
      <c r="EC2" s="535"/>
      <c r="ED2" s="535"/>
      <c r="EE2" s="535"/>
      <c r="EF2" s="535"/>
      <c r="EG2" s="535"/>
      <c r="EH2" s="535"/>
      <c r="EI2" s="535"/>
      <c r="EJ2" s="535"/>
      <c r="EK2" s="535"/>
      <c r="EL2" s="535"/>
      <c r="EM2" s="535"/>
      <c r="EN2" s="535"/>
      <c r="EO2" s="535"/>
      <c r="EP2" s="535"/>
      <c r="EQ2" s="535"/>
      <c r="ER2" s="535"/>
      <c r="ES2" s="535"/>
      <c r="ET2" s="535"/>
      <c r="EU2" s="535"/>
      <c r="EV2" s="535"/>
      <c r="EW2" s="535"/>
      <c r="EX2" s="535"/>
      <c r="EY2" s="535"/>
      <c r="EZ2" s="535"/>
      <c r="FA2" s="536"/>
      <c r="FB2" s="52"/>
    </row>
    <row r="3" spans="1:158" ht="24.75" customHeight="1" thickBot="1" x14ac:dyDescent="0.3">
      <c r="A3" s="487"/>
      <c r="B3" s="488"/>
      <c r="C3" s="488"/>
      <c r="D3" s="488"/>
      <c r="E3" s="489"/>
      <c r="F3" s="531" t="s">
        <v>2</v>
      </c>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c r="AV3" s="491"/>
      <c r="AW3" s="491"/>
      <c r="AX3" s="491"/>
      <c r="AY3" s="491"/>
      <c r="AZ3" s="491"/>
      <c r="BA3" s="491"/>
      <c r="BB3" s="491"/>
      <c r="BC3" s="491"/>
      <c r="BD3" s="491"/>
      <c r="BE3" s="491"/>
      <c r="BF3" s="491"/>
      <c r="BG3" s="491"/>
      <c r="BH3" s="491"/>
      <c r="BI3" s="491"/>
      <c r="BJ3" s="491"/>
      <c r="BK3" s="491"/>
      <c r="BL3" s="491"/>
      <c r="BM3" s="491"/>
      <c r="BN3" s="491"/>
      <c r="BO3" s="491"/>
      <c r="BP3" s="491"/>
      <c r="BQ3" s="491"/>
      <c r="BR3" s="491"/>
      <c r="BS3" s="491"/>
      <c r="BT3" s="491"/>
      <c r="BU3" s="491"/>
      <c r="BV3" s="491"/>
      <c r="BW3" s="491"/>
      <c r="BX3" s="491"/>
      <c r="BY3" s="491"/>
      <c r="BZ3" s="491"/>
      <c r="CA3" s="491"/>
      <c r="CB3" s="491"/>
      <c r="CC3" s="491"/>
      <c r="CD3" s="491"/>
      <c r="CE3" s="491"/>
      <c r="CF3" s="491"/>
      <c r="CG3" s="491"/>
      <c r="CH3" s="491"/>
      <c r="CI3" s="491"/>
      <c r="CJ3" s="491"/>
      <c r="CK3" s="491"/>
      <c r="CL3" s="491"/>
      <c r="CM3" s="491"/>
      <c r="CN3" s="491"/>
      <c r="CO3" s="491"/>
      <c r="CP3" s="491"/>
      <c r="CQ3" s="491"/>
      <c r="CR3" s="491"/>
      <c r="CS3" s="491"/>
      <c r="CT3" s="491"/>
      <c r="CU3" s="491"/>
      <c r="CV3" s="491"/>
      <c r="CW3" s="491"/>
      <c r="CX3" s="491"/>
      <c r="CY3" s="491"/>
      <c r="CZ3" s="491"/>
      <c r="DA3" s="491"/>
      <c r="DB3" s="491"/>
      <c r="DC3" s="491"/>
      <c r="DD3" s="491"/>
      <c r="DE3" s="491"/>
      <c r="DF3" s="491"/>
      <c r="DG3" s="491"/>
      <c r="DH3" s="491"/>
      <c r="DI3" s="491"/>
      <c r="DJ3" s="491"/>
      <c r="DK3" s="491"/>
      <c r="DL3" s="491"/>
      <c r="DM3" s="491"/>
      <c r="DN3" s="491"/>
      <c r="DO3" s="491"/>
      <c r="DP3" s="491"/>
      <c r="DQ3" s="491"/>
      <c r="DR3" s="491"/>
      <c r="DS3" s="491"/>
      <c r="DT3" s="491"/>
      <c r="DU3" s="491"/>
      <c r="DV3" s="491"/>
      <c r="DW3" s="491"/>
      <c r="DX3" s="491"/>
      <c r="DY3" s="491"/>
      <c r="DZ3" s="491"/>
      <c r="EA3" s="491"/>
      <c r="EB3" s="491"/>
      <c r="EC3" s="491"/>
      <c r="ED3" s="491"/>
      <c r="EE3" s="491"/>
      <c r="EF3" s="491"/>
      <c r="EG3" s="491"/>
      <c r="EH3" s="491"/>
      <c r="EI3" s="491"/>
      <c r="EJ3" s="491"/>
      <c r="EK3" s="491"/>
      <c r="EL3" s="491"/>
      <c r="EM3" s="491"/>
      <c r="EN3" s="491"/>
      <c r="EO3" s="491"/>
      <c r="EP3" s="491"/>
      <c r="EQ3" s="491"/>
      <c r="ER3" s="537" t="s">
        <v>196</v>
      </c>
      <c r="ES3" s="491"/>
      <c r="ET3" s="491"/>
      <c r="EU3" s="491"/>
      <c r="EV3" s="491"/>
      <c r="EW3" s="491"/>
      <c r="EX3" s="491"/>
      <c r="EY3" s="491"/>
      <c r="EZ3" s="491"/>
      <c r="FA3" s="492"/>
      <c r="FB3" s="52"/>
    </row>
    <row r="4" spans="1:158" ht="24.75" customHeight="1" thickBot="1" x14ac:dyDescent="0.3">
      <c r="A4" s="529" t="s">
        <v>4</v>
      </c>
      <c r="B4" s="491"/>
      <c r="C4" s="491"/>
      <c r="D4" s="491"/>
      <c r="E4" s="492"/>
      <c r="F4" s="490" t="s">
        <v>5</v>
      </c>
      <c r="G4" s="491"/>
      <c r="H4" s="491"/>
      <c r="I4" s="491"/>
      <c r="J4" s="491"/>
      <c r="K4" s="491"/>
      <c r="L4" s="491"/>
      <c r="M4" s="491"/>
      <c r="N4" s="491"/>
      <c r="O4" s="491"/>
      <c r="P4" s="491"/>
      <c r="Q4" s="491"/>
      <c r="R4" s="491"/>
      <c r="S4" s="491"/>
      <c r="T4" s="491"/>
      <c r="U4" s="491"/>
      <c r="V4" s="491"/>
      <c r="W4" s="491"/>
      <c r="X4" s="491"/>
      <c r="Y4" s="491"/>
      <c r="Z4" s="491"/>
      <c r="AA4" s="491"/>
      <c r="AB4" s="491"/>
      <c r="AC4" s="491"/>
      <c r="AD4" s="491"/>
      <c r="AE4" s="491"/>
      <c r="AF4" s="491"/>
      <c r="AG4" s="491"/>
      <c r="AH4" s="491"/>
      <c r="AI4" s="491"/>
      <c r="AJ4" s="491"/>
      <c r="AK4" s="491"/>
      <c r="AL4" s="491"/>
      <c r="AM4" s="491"/>
      <c r="AN4" s="491"/>
      <c r="AO4" s="491"/>
      <c r="AP4" s="491"/>
      <c r="AQ4" s="491"/>
      <c r="AR4" s="491"/>
      <c r="AS4" s="491"/>
      <c r="AT4" s="491"/>
      <c r="AU4" s="491"/>
      <c r="AV4" s="491"/>
      <c r="AW4" s="491"/>
      <c r="AX4" s="491"/>
      <c r="AY4" s="491"/>
      <c r="AZ4" s="491"/>
      <c r="BA4" s="491"/>
      <c r="BB4" s="491"/>
      <c r="BC4" s="491"/>
      <c r="BD4" s="491"/>
      <c r="BE4" s="491"/>
      <c r="BF4" s="491"/>
      <c r="BG4" s="491"/>
      <c r="BH4" s="491"/>
      <c r="BI4" s="491"/>
      <c r="BJ4" s="491"/>
      <c r="BK4" s="491"/>
      <c r="BL4" s="491"/>
      <c r="BM4" s="491"/>
      <c r="BN4" s="491"/>
      <c r="BO4" s="491"/>
      <c r="BP4" s="491"/>
      <c r="BQ4" s="491"/>
      <c r="BR4" s="491"/>
      <c r="BS4" s="491"/>
      <c r="BT4" s="491"/>
      <c r="BU4" s="491"/>
      <c r="BV4" s="491"/>
      <c r="BW4" s="491"/>
      <c r="BX4" s="491"/>
      <c r="BY4" s="491"/>
      <c r="BZ4" s="491"/>
      <c r="CA4" s="491"/>
      <c r="CB4" s="491"/>
      <c r="CC4" s="491"/>
      <c r="CD4" s="491"/>
      <c r="CE4" s="491"/>
      <c r="CF4" s="491"/>
      <c r="CG4" s="491"/>
      <c r="CH4" s="491"/>
      <c r="CI4" s="491"/>
      <c r="CJ4" s="491"/>
      <c r="CK4" s="491"/>
      <c r="CL4" s="491"/>
      <c r="CM4" s="491"/>
      <c r="CN4" s="491"/>
      <c r="CO4" s="491"/>
      <c r="CP4" s="491"/>
      <c r="CQ4" s="491"/>
      <c r="CR4" s="491"/>
      <c r="CS4" s="491"/>
      <c r="CT4" s="491"/>
      <c r="CU4" s="491"/>
      <c r="CV4" s="491"/>
      <c r="CW4" s="491"/>
      <c r="CX4" s="491"/>
      <c r="CY4" s="491"/>
      <c r="CZ4" s="491"/>
      <c r="DA4" s="491"/>
      <c r="DB4" s="491"/>
      <c r="DC4" s="491"/>
      <c r="DD4" s="491"/>
      <c r="DE4" s="491"/>
      <c r="DF4" s="491"/>
      <c r="DG4" s="491"/>
      <c r="DH4" s="491"/>
      <c r="DI4" s="491"/>
      <c r="DJ4" s="491"/>
      <c r="DK4" s="491"/>
      <c r="DL4" s="491"/>
      <c r="DM4" s="491"/>
      <c r="DN4" s="491"/>
      <c r="DO4" s="491"/>
      <c r="DP4" s="491"/>
      <c r="DQ4" s="491"/>
      <c r="DR4" s="491"/>
      <c r="DS4" s="491"/>
      <c r="DT4" s="491"/>
      <c r="DU4" s="491"/>
      <c r="DV4" s="491"/>
      <c r="DW4" s="491"/>
      <c r="DX4" s="491"/>
      <c r="DY4" s="491"/>
      <c r="DZ4" s="491"/>
      <c r="EA4" s="491"/>
      <c r="EB4" s="491"/>
      <c r="EC4" s="491"/>
      <c r="ED4" s="491"/>
      <c r="EE4" s="491"/>
      <c r="EF4" s="491"/>
      <c r="EG4" s="491"/>
      <c r="EH4" s="491"/>
      <c r="EI4" s="491"/>
      <c r="EJ4" s="491"/>
      <c r="EK4" s="491"/>
      <c r="EL4" s="491"/>
      <c r="EM4" s="491"/>
      <c r="EN4" s="491"/>
      <c r="EO4" s="491"/>
      <c r="EP4" s="491"/>
      <c r="EQ4" s="491"/>
      <c r="ER4" s="491"/>
      <c r="ES4" s="491"/>
      <c r="ET4" s="491"/>
      <c r="EU4" s="491"/>
      <c r="EV4" s="491"/>
      <c r="EW4" s="491"/>
      <c r="EX4" s="491"/>
      <c r="EY4" s="491"/>
      <c r="EZ4" s="491"/>
      <c r="FA4" s="492"/>
      <c r="FB4" s="52"/>
    </row>
    <row r="5" spans="1:158" ht="24.75" customHeight="1" thickBot="1" x14ac:dyDescent="0.3">
      <c r="A5" s="529" t="s">
        <v>6</v>
      </c>
      <c r="B5" s="491"/>
      <c r="C5" s="491"/>
      <c r="D5" s="491"/>
      <c r="E5" s="492"/>
      <c r="F5" s="490" t="s">
        <v>7</v>
      </c>
      <c r="G5" s="491"/>
      <c r="H5" s="491"/>
      <c r="I5" s="491"/>
      <c r="J5" s="491"/>
      <c r="K5" s="491"/>
      <c r="L5" s="491"/>
      <c r="M5" s="491"/>
      <c r="N5" s="491"/>
      <c r="O5" s="491"/>
      <c r="P5" s="491"/>
      <c r="Q5" s="491"/>
      <c r="R5" s="491"/>
      <c r="S5" s="491"/>
      <c r="T5" s="491"/>
      <c r="U5" s="491"/>
      <c r="V5" s="491"/>
      <c r="W5" s="491"/>
      <c r="X5" s="491"/>
      <c r="Y5" s="491"/>
      <c r="Z5" s="491"/>
      <c r="AA5" s="491"/>
      <c r="AB5" s="491"/>
      <c r="AC5" s="491"/>
      <c r="AD5" s="491"/>
      <c r="AE5" s="491"/>
      <c r="AF5" s="491"/>
      <c r="AG5" s="491"/>
      <c r="AH5" s="491"/>
      <c r="AI5" s="491"/>
      <c r="AJ5" s="491"/>
      <c r="AK5" s="491"/>
      <c r="AL5" s="491"/>
      <c r="AM5" s="491"/>
      <c r="AN5" s="491"/>
      <c r="AO5" s="491"/>
      <c r="AP5" s="491"/>
      <c r="AQ5" s="491"/>
      <c r="AR5" s="491"/>
      <c r="AS5" s="491"/>
      <c r="AT5" s="491"/>
      <c r="AU5" s="491"/>
      <c r="AV5" s="491"/>
      <c r="AW5" s="491"/>
      <c r="AX5" s="491"/>
      <c r="AY5" s="491"/>
      <c r="AZ5" s="491"/>
      <c r="BA5" s="491"/>
      <c r="BB5" s="491"/>
      <c r="BC5" s="491"/>
      <c r="BD5" s="491"/>
      <c r="BE5" s="491"/>
      <c r="BF5" s="491"/>
      <c r="BG5" s="491"/>
      <c r="BH5" s="491"/>
      <c r="BI5" s="491"/>
      <c r="BJ5" s="491"/>
      <c r="BK5" s="491"/>
      <c r="BL5" s="491"/>
      <c r="BM5" s="491"/>
      <c r="BN5" s="491"/>
      <c r="BO5" s="491"/>
      <c r="BP5" s="491"/>
      <c r="BQ5" s="491"/>
      <c r="BR5" s="491"/>
      <c r="BS5" s="491"/>
      <c r="BT5" s="491"/>
      <c r="BU5" s="491"/>
      <c r="BV5" s="491"/>
      <c r="BW5" s="491"/>
      <c r="BX5" s="491"/>
      <c r="BY5" s="491"/>
      <c r="BZ5" s="491"/>
      <c r="CA5" s="491"/>
      <c r="CB5" s="491"/>
      <c r="CC5" s="491"/>
      <c r="CD5" s="491"/>
      <c r="CE5" s="491"/>
      <c r="CF5" s="491"/>
      <c r="CG5" s="491"/>
      <c r="CH5" s="491"/>
      <c r="CI5" s="491"/>
      <c r="CJ5" s="491"/>
      <c r="CK5" s="491"/>
      <c r="CL5" s="491"/>
      <c r="CM5" s="491"/>
      <c r="CN5" s="491"/>
      <c r="CO5" s="491"/>
      <c r="CP5" s="491"/>
      <c r="CQ5" s="491"/>
      <c r="CR5" s="491"/>
      <c r="CS5" s="491"/>
      <c r="CT5" s="491"/>
      <c r="CU5" s="491"/>
      <c r="CV5" s="491"/>
      <c r="CW5" s="491"/>
      <c r="CX5" s="491"/>
      <c r="CY5" s="491"/>
      <c r="CZ5" s="491"/>
      <c r="DA5" s="491"/>
      <c r="DB5" s="491"/>
      <c r="DC5" s="491"/>
      <c r="DD5" s="491"/>
      <c r="DE5" s="491"/>
      <c r="DF5" s="491"/>
      <c r="DG5" s="491"/>
      <c r="DH5" s="491"/>
      <c r="DI5" s="491"/>
      <c r="DJ5" s="491"/>
      <c r="DK5" s="491"/>
      <c r="DL5" s="491"/>
      <c r="DM5" s="491"/>
      <c r="DN5" s="491"/>
      <c r="DO5" s="491"/>
      <c r="DP5" s="491"/>
      <c r="DQ5" s="491"/>
      <c r="DR5" s="491"/>
      <c r="DS5" s="491"/>
      <c r="DT5" s="491"/>
      <c r="DU5" s="491"/>
      <c r="DV5" s="491"/>
      <c r="DW5" s="491"/>
      <c r="DX5" s="491"/>
      <c r="DY5" s="491"/>
      <c r="DZ5" s="491"/>
      <c r="EA5" s="491"/>
      <c r="EB5" s="491"/>
      <c r="EC5" s="491"/>
      <c r="ED5" s="491"/>
      <c r="EE5" s="491"/>
      <c r="EF5" s="491"/>
      <c r="EG5" s="491"/>
      <c r="EH5" s="491"/>
      <c r="EI5" s="491"/>
      <c r="EJ5" s="491"/>
      <c r="EK5" s="491"/>
      <c r="EL5" s="491"/>
      <c r="EM5" s="491"/>
      <c r="EN5" s="491"/>
      <c r="EO5" s="491"/>
      <c r="EP5" s="491"/>
      <c r="EQ5" s="491"/>
      <c r="ER5" s="491"/>
      <c r="ES5" s="491"/>
      <c r="ET5" s="491"/>
      <c r="EU5" s="491"/>
      <c r="EV5" s="491"/>
      <c r="EW5" s="491"/>
      <c r="EX5" s="491"/>
      <c r="EY5" s="491"/>
      <c r="EZ5" s="491"/>
      <c r="FA5" s="492"/>
      <c r="FB5" s="52"/>
    </row>
    <row r="6" spans="1:158" ht="24.75" customHeight="1" thickBot="1" x14ac:dyDescent="0.3">
      <c r="A6" s="53"/>
      <c r="B6" s="53"/>
      <c r="C6" s="53"/>
      <c r="D6" s="54"/>
      <c r="E6" s="54"/>
      <c r="F6" s="54"/>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6"/>
      <c r="ES6" s="57"/>
      <c r="ET6" s="53"/>
      <c r="EU6" s="53"/>
      <c r="EV6" s="53"/>
      <c r="EW6" s="53"/>
      <c r="EX6" s="53"/>
      <c r="EY6" s="53"/>
      <c r="EZ6" s="53"/>
      <c r="FA6" s="53"/>
      <c r="FB6" s="52"/>
    </row>
    <row r="7" spans="1:158" ht="27" customHeight="1" thickBot="1" x14ac:dyDescent="0.3">
      <c r="A7" s="530" t="s">
        <v>197</v>
      </c>
      <c r="B7" s="482"/>
      <c r="C7" s="482"/>
      <c r="D7" s="482"/>
      <c r="E7" s="482"/>
      <c r="F7" s="482"/>
      <c r="G7" s="483"/>
      <c r="H7" s="556" t="s">
        <v>198</v>
      </c>
      <c r="I7" s="491"/>
      <c r="J7" s="491"/>
      <c r="K7" s="491"/>
      <c r="L7" s="491"/>
      <c r="M7" s="491"/>
      <c r="N7" s="491"/>
      <c r="O7" s="491"/>
      <c r="P7" s="491"/>
      <c r="Q7" s="491"/>
      <c r="R7" s="491"/>
      <c r="S7" s="491"/>
      <c r="T7" s="491"/>
      <c r="U7" s="491"/>
      <c r="V7" s="491"/>
      <c r="W7" s="491"/>
      <c r="X7" s="491"/>
      <c r="Y7" s="491"/>
      <c r="Z7" s="491"/>
      <c r="AA7" s="491"/>
      <c r="AB7" s="491"/>
      <c r="AC7" s="491"/>
      <c r="AD7" s="491"/>
      <c r="AE7" s="491"/>
      <c r="AF7" s="491"/>
      <c r="AG7" s="491"/>
      <c r="AH7" s="491"/>
      <c r="AI7" s="491"/>
      <c r="AJ7" s="491"/>
      <c r="AK7" s="491"/>
      <c r="AL7" s="491"/>
      <c r="AM7" s="491"/>
      <c r="AN7" s="491"/>
      <c r="AO7" s="491"/>
      <c r="AP7" s="491"/>
      <c r="AQ7" s="491"/>
      <c r="AR7" s="491"/>
      <c r="AS7" s="491"/>
      <c r="AT7" s="491"/>
      <c r="AU7" s="491"/>
      <c r="AV7" s="491"/>
      <c r="AW7" s="491"/>
      <c r="AX7" s="491"/>
      <c r="AY7" s="491"/>
      <c r="AZ7" s="491"/>
      <c r="BA7" s="491"/>
      <c r="BB7" s="491"/>
      <c r="BC7" s="491"/>
      <c r="BD7" s="491"/>
      <c r="BE7" s="491"/>
      <c r="BF7" s="491"/>
      <c r="BG7" s="491"/>
      <c r="BH7" s="491"/>
      <c r="BI7" s="491"/>
      <c r="BJ7" s="491"/>
      <c r="BK7" s="491"/>
      <c r="BL7" s="491"/>
      <c r="BM7" s="491"/>
      <c r="BN7" s="491"/>
      <c r="BO7" s="491"/>
      <c r="BP7" s="491"/>
      <c r="BQ7" s="491"/>
      <c r="BR7" s="491"/>
      <c r="BS7" s="491"/>
      <c r="BT7" s="491"/>
      <c r="BU7" s="491"/>
      <c r="BV7" s="491"/>
      <c r="BW7" s="491"/>
      <c r="BX7" s="491"/>
      <c r="BY7" s="491"/>
      <c r="BZ7" s="491"/>
      <c r="CA7" s="491"/>
      <c r="CB7" s="491"/>
      <c r="CC7" s="491"/>
      <c r="CD7" s="491"/>
      <c r="CE7" s="491"/>
      <c r="CF7" s="491"/>
      <c r="CG7" s="491"/>
      <c r="CH7" s="491"/>
      <c r="CI7" s="491"/>
      <c r="CJ7" s="491"/>
      <c r="CK7" s="491"/>
      <c r="CL7" s="491"/>
      <c r="CM7" s="491"/>
      <c r="CN7" s="491"/>
      <c r="CO7" s="491"/>
      <c r="CP7" s="491"/>
      <c r="CQ7" s="491"/>
      <c r="CR7" s="491"/>
      <c r="CS7" s="491"/>
      <c r="CT7" s="491"/>
      <c r="CU7" s="491"/>
      <c r="CV7" s="491"/>
      <c r="CW7" s="491"/>
      <c r="CX7" s="491"/>
      <c r="CY7" s="491"/>
      <c r="CZ7" s="491"/>
      <c r="DA7" s="491"/>
      <c r="DB7" s="491"/>
      <c r="DC7" s="491"/>
      <c r="DD7" s="491"/>
      <c r="DE7" s="491"/>
      <c r="DF7" s="491"/>
      <c r="DG7" s="491"/>
      <c r="DH7" s="491"/>
      <c r="DI7" s="491"/>
      <c r="DJ7" s="491"/>
      <c r="DK7" s="491"/>
      <c r="DL7" s="491"/>
      <c r="DM7" s="491"/>
      <c r="DN7" s="491"/>
      <c r="DO7" s="491"/>
      <c r="DP7" s="491"/>
      <c r="DQ7" s="491"/>
      <c r="DR7" s="491"/>
      <c r="DS7" s="491"/>
      <c r="DT7" s="491"/>
      <c r="DU7" s="491"/>
      <c r="DV7" s="491"/>
      <c r="DW7" s="491"/>
      <c r="DX7" s="491"/>
      <c r="DY7" s="491"/>
      <c r="DZ7" s="491"/>
      <c r="EA7" s="491"/>
      <c r="EB7" s="491"/>
      <c r="EC7" s="491"/>
      <c r="ED7" s="491"/>
      <c r="EE7" s="491"/>
      <c r="EF7" s="491"/>
      <c r="EG7" s="491"/>
      <c r="EH7" s="491"/>
      <c r="EI7" s="491"/>
      <c r="EJ7" s="491"/>
      <c r="EK7" s="491"/>
      <c r="EL7" s="491"/>
      <c r="EM7" s="491"/>
      <c r="EN7" s="491"/>
      <c r="EO7" s="491"/>
      <c r="EP7" s="491"/>
      <c r="EQ7" s="499"/>
      <c r="ER7" s="547" t="s">
        <v>14</v>
      </c>
      <c r="ES7" s="547" t="s">
        <v>15</v>
      </c>
      <c r="ET7" s="544" t="s">
        <v>16</v>
      </c>
      <c r="EU7" s="559" t="s">
        <v>199</v>
      </c>
      <c r="EV7" s="548" t="s">
        <v>18</v>
      </c>
      <c r="EW7" s="551" t="s">
        <v>19</v>
      </c>
      <c r="EX7" s="541" t="s">
        <v>20</v>
      </c>
      <c r="EY7" s="541" t="s">
        <v>21</v>
      </c>
      <c r="EZ7" s="541" t="s">
        <v>22</v>
      </c>
      <c r="FA7" s="538" t="s">
        <v>23</v>
      </c>
      <c r="FB7" s="58"/>
    </row>
    <row r="8" spans="1:158" ht="27" customHeight="1" thickBot="1" x14ac:dyDescent="0.3">
      <c r="A8" s="487"/>
      <c r="B8" s="488"/>
      <c r="C8" s="488"/>
      <c r="D8" s="488"/>
      <c r="E8" s="488"/>
      <c r="F8" s="488"/>
      <c r="G8" s="489"/>
      <c r="H8" s="557" t="s">
        <v>200</v>
      </c>
      <c r="I8" s="491"/>
      <c r="J8" s="491"/>
      <c r="K8" s="491"/>
      <c r="L8" s="491"/>
      <c r="M8" s="491"/>
      <c r="N8" s="491"/>
      <c r="O8" s="491"/>
      <c r="P8" s="491"/>
      <c r="Q8" s="491"/>
      <c r="R8" s="491"/>
      <c r="S8" s="491"/>
      <c r="T8" s="491"/>
      <c r="U8" s="491"/>
      <c r="V8" s="491"/>
      <c r="W8" s="491"/>
      <c r="X8" s="491"/>
      <c r="Y8" s="491"/>
      <c r="Z8" s="491"/>
      <c r="AA8" s="492"/>
      <c r="AB8" s="501" t="s">
        <v>201</v>
      </c>
      <c r="AC8" s="491"/>
      <c r="AD8" s="491"/>
      <c r="AE8" s="491"/>
      <c r="AF8" s="491"/>
      <c r="AG8" s="491"/>
      <c r="AH8" s="491"/>
      <c r="AI8" s="491"/>
      <c r="AJ8" s="491"/>
      <c r="AK8" s="491"/>
      <c r="AL8" s="491"/>
      <c r="AM8" s="491"/>
      <c r="AN8" s="491"/>
      <c r="AO8" s="491"/>
      <c r="AP8" s="491"/>
      <c r="AQ8" s="491"/>
      <c r="AR8" s="491"/>
      <c r="AS8" s="491"/>
      <c r="AT8" s="491"/>
      <c r="AU8" s="491"/>
      <c r="AV8" s="491"/>
      <c r="AW8" s="491"/>
      <c r="AX8" s="491"/>
      <c r="AY8" s="491"/>
      <c r="AZ8" s="491"/>
      <c r="BA8" s="491"/>
      <c r="BB8" s="491"/>
      <c r="BC8" s="491"/>
      <c r="BD8" s="491"/>
      <c r="BE8" s="492"/>
      <c r="BF8" s="501" t="s">
        <v>27</v>
      </c>
      <c r="BG8" s="491"/>
      <c r="BH8" s="491"/>
      <c r="BI8" s="491"/>
      <c r="BJ8" s="491"/>
      <c r="BK8" s="491"/>
      <c r="BL8" s="491"/>
      <c r="BM8" s="491"/>
      <c r="BN8" s="491"/>
      <c r="BO8" s="491"/>
      <c r="BP8" s="491"/>
      <c r="BQ8" s="491"/>
      <c r="BR8" s="491"/>
      <c r="BS8" s="491"/>
      <c r="BT8" s="491"/>
      <c r="BU8" s="491"/>
      <c r="BV8" s="491"/>
      <c r="BW8" s="491"/>
      <c r="BX8" s="491"/>
      <c r="BY8" s="491"/>
      <c r="BZ8" s="491"/>
      <c r="CA8" s="491"/>
      <c r="CB8" s="491"/>
      <c r="CC8" s="491"/>
      <c r="CD8" s="491"/>
      <c r="CE8" s="491"/>
      <c r="CF8" s="491"/>
      <c r="CG8" s="491"/>
      <c r="CH8" s="491"/>
      <c r="CI8" s="492"/>
      <c r="CJ8" s="553" t="s">
        <v>28</v>
      </c>
      <c r="CK8" s="554"/>
      <c r="CL8" s="554"/>
      <c r="CM8" s="554"/>
      <c r="CN8" s="554"/>
      <c r="CO8" s="554"/>
      <c r="CP8" s="554"/>
      <c r="CQ8" s="554"/>
      <c r="CR8" s="554"/>
      <c r="CS8" s="554"/>
      <c r="CT8" s="554"/>
      <c r="CU8" s="554"/>
      <c r="CV8" s="554"/>
      <c r="CW8" s="554"/>
      <c r="CX8" s="554"/>
      <c r="CY8" s="554"/>
      <c r="CZ8" s="554"/>
      <c r="DA8" s="554"/>
      <c r="DB8" s="554"/>
      <c r="DC8" s="554"/>
      <c r="DD8" s="554"/>
      <c r="DE8" s="554"/>
      <c r="DF8" s="554"/>
      <c r="DG8" s="554"/>
      <c r="DH8" s="554"/>
      <c r="DI8" s="554"/>
      <c r="DJ8" s="554"/>
      <c r="DK8" s="554"/>
      <c r="DL8" s="554"/>
      <c r="DM8" s="558"/>
      <c r="DN8" s="553" t="s">
        <v>29</v>
      </c>
      <c r="DO8" s="554"/>
      <c r="DP8" s="554"/>
      <c r="DQ8" s="554"/>
      <c r="DR8" s="554"/>
      <c r="DS8" s="554"/>
      <c r="DT8" s="554"/>
      <c r="DU8" s="554"/>
      <c r="DV8" s="554"/>
      <c r="DW8" s="554"/>
      <c r="DX8" s="554"/>
      <c r="DY8" s="554"/>
      <c r="DZ8" s="554"/>
      <c r="EA8" s="554"/>
      <c r="EB8" s="554"/>
      <c r="EC8" s="554"/>
      <c r="ED8" s="554"/>
      <c r="EE8" s="554"/>
      <c r="EF8" s="554"/>
      <c r="EG8" s="554"/>
      <c r="EH8" s="554"/>
      <c r="EI8" s="554"/>
      <c r="EJ8" s="554"/>
      <c r="EK8" s="554"/>
      <c r="EL8" s="554"/>
      <c r="EM8" s="554"/>
      <c r="EN8" s="554"/>
      <c r="EO8" s="554"/>
      <c r="EP8" s="554"/>
      <c r="EQ8" s="555"/>
      <c r="ER8" s="545"/>
      <c r="ES8" s="545"/>
      <c r="ET8" s="545"/>
      <c r="EU8" s="545"/>
      <c r="EV8" s="549"/>
      <c r="EW8" s="552"/>
      <c r="EX8" s="542"/>
      <c r="EY8" s="542"/>
      <c r="EZ8" s="542"/>
      <c r="FA8" s="539"/>
      <c r="FB8" s="58"/>
    </row>
    <row r="9" spans="1:158" ht="98.25" customHeight="1" thickBot="1" x14ac:dyDescent="0.3">
      <c r="A9" s="59" t="s">
        <v>202</v>
      </c>
      <c r="B9" s="60" t="s">
        <v>203</v>
      </c>
      <c r="C9" s="61" t="s">
        <v>204</v>
      </c>
      <c r="D9" s="61" t="s">
        <v>205</v>
      </c>
      <c r="E9" s="61" t="s">
        <v>206</v>
      </c>
      <c r="F9" s="61" t="s">
        <v>207</v>
      </c>
      <c r="G9" s="294" t="s">
        <v>208</v>
      </c>
      <c r="H9" s="295" t="s">
        <v>209</v>
      </c>
      <c r="I9" s="62" t="s">
        <v>210</v>
      </c>
      <c r="J9" s="63" t="s">
        <v>211</v>
      </c>
      <c r="K9" s="62" t="s">
        <v>212</v>
      </c>
      <c r="L9" s="63" t="s">
        <v>213</v>
      </c>
      <c r="M9" s="62" t="s">
        <v>214</v>
      </c>
      <c r="N9" s="63" t="s">
        <v>215</v>
      </c>
      <c r="O9" s="62" t="s">
        <v>216</v>
      </c>
      <c r="P9" s="63" t="s">
        <v>217</v>
      </c>
      <c r="Q9" s="62" t="s">
        <v>218</v>
      </c>
      <c r="R9" s="63" t="s">
        <v>219</v>
      </c>
      <c r="S9" s="62" t="s">
        <v>220</v>
      </c>
      <c r="T9" s="63" t="s">
        <v>221</v>
      </c>
      <c r="U9" s="62" t="s">
        <v>222</v>
      </c>
      <c r="V9" s="64" t="s">
        <v>223</v>
      </c>
      <c r="W9" s="65" t="s">
        <v>54</v>
      </c>
      <c r="X9" s="66" t="s">
        <v>55</v>
      </c>
      <c r="Y9" s="67" t="s">
        <v>56</v>
      </c>
      <c r="Z9" s="68" t="s">
        <v>57</v>
      </c>
      <c r="AA9" s="67" t="s">
        <v>58</v>
      </c>
      <c r="AB9" s="69" t="s">
        <v>224</v>
      </c>
      <c r="AC9" s="62" t="s">
        <v>225</v>
      </c>
      <c r="AD9" s="63" t="s">
        <v>226</v>
      </c>
      <c r="AE9" s="62" t="s">
        <v>227</v>
      </c>
      <c r="AF9" s="63" t="s">
        <v>228</v>
      </c>
      <c r="AG9" s="62" t="s">
        <v>229</v>
      </c>
      <c r="AH9" s="63" t="s">
        <v>230</v>
      </c>
      <c r="AI9" s="62" t="s">
        <v>231</v>
      </c>
      <c r="AJ9" s="63" t="s">
        <v>232</v>
      </c>
      <c r="AK9" s="62" t="s">
        <v>233</v>
      </c>
      <c r="AL9" s="63" t="s">
        <v>234</v>
      </c>
      <c r="AM9" s="62" t="s">
        <v>235</v>
      </c>
      <c r="AN9" s="63" t="s">
        <v>236</v>
      </c>
      <c r="AO9" s="62" t="s">
        <v>237</v>
      </c>
      <c r="AP9" s="63" t="s">
        <v>238</v>
      </c>
      <c r="AQ9" s="62" t="s">
        <v>239</v>
      </c>
      <c r="AR9" s="63" t="s">
        <v>240</v>
      </c>
      <c r="AS9" s="62" t="s">
        <v>241</v>
      </c>
      <c r="AT9" s="63" t="s">
        <v>242</v>
      </c>
      <c r="AU9" s="62" t="s">
        <v>243</v>
      </c>
      <c r="AV9" s="63" t="s">
        <v>244</v>
      </c>
      <c r="AW9" s="62" t="s">
        <v>245</v>
      </c>
      <c r="AX9" s="63" t="s">
        <v>246</v>
      </c>
      <c r="AY9" s="62" t="s">
        <v>247</v>
      </c>
      <c r="AZ9" s="64" t="s">
        <v>248</v>
      </c>
      <c r="BA9" s="65" t="s">
        <v>54</v>
      </c>
      <c r="BB9" s="66" t="s">
        <v>84</v>
      </c>
      <c r="BC9" s="67" t="s">
        <v>85</v>
      </c>
      <c r="BD9" s="68" t="s">
        <v>86</v>
      </c>
      <c r="BE9" s="67" t="s">
        <v>87</v>
      </c>
      <c r="BF9" s="69" t="s">
        <v>249</v>
      </c>
      <c r="BG9" s="62" t="s">
        <v>250</v>
      </c>
      <c r="BH9" s="63" t="s">
        <v>251</v>
      </c>
      <c r="BI9" s="62" t="s">
        <v>252</v>
      </c>
      <c r="BJ9" s="63" t="s">
        <v>253</v>
      </c>
      <c r="BK9" s="62" t="s">
        <v>254</v>
      </c>
      <c r="BL9" s="63" t="s">
        <v>255</v>
      </c>
      <c r="BM9" s="62" t="s">
        <v>256</v>
      </c>
      <c r="BN9" s="63" t="s">
        <v>257</v>
      </c>
      <c r="BO9" s="62" t="s">
        <v>258</v>
      </c>
      <c r="BP9" s="63" t="s">
        <v>259</v>
      </c>
      <c r="BQ9" s="62" t="s">
        <v>260</v>
      </c>
      <c r="BR9" s="63" t="s">
        <v>261</v>
      </c>
      <c r="BS9" s="62" t="s">
        <v>262</v>
      </c>
      <c r="BT9" s="63" t="s">
        <v>263</v>
      </c>
      <c r="BU9" s="62" t="s">
        <v>264</v>
      </c>
      <c r="BV9" s="63" t="s">
        <v>265</v>
      </c>
      <c r="BW9" s="62" t="s">
        <v>266</v>
      </c>
      <c r="BX9" s="63" t="s">
        <v>267</v>
      </c>
      <c r="BY9" s="62" t="s">
        <v>268</v>
      </c>
      <c r="BZ9" s="63" t="s">
        <v>269</v>
      </c>
      <c r="CA9" s="62" t="s">
        <v>270</v>
      </c>
      <c r="CB9" s="63" t="s">
        <v>271</v>
      </c>
      <c r="CC9" s="62" t="s">
        <v>272</v>
      </c>
      <c r="CD9" s="64" t="s">
        <v>273</v>
      </c>
      <c r="CE9" s="65" t="s">
        <v>54</v>
      </c>
      <c r="CF9" s="66" t="s">
        <v>113</v>
      </c>
      <c r="CG9" s="67" t="s">
        <v>114</v>
      </c>
      <c r="CH9" s="68" t="s">
        <v>115</v>
      </c>
      <c r="CI9" s="67" t="s">
        <v>116</v>
      </c>
      <c r="CJ9" s="69" t="s">
        <v>274</v>
      </c>
      <c r="CK9" s="62" t="s">
        <v>275</v>
      </c>
      <c r="CL9" s="63" t="s">
        <v>276</v>
      </c>
      <c r="CM9" s="62" t="s">
        <v>277</v>
      </c>
      <c r="CN9" s="63" t="s">
        <v>278</v>
      </c>
      <c r="CO9" s="62" t="s">
        <v>279</v>
      </c>
      <c r="CP9" s="63" t="s">
        <v>280</v>
      </c>
      <c r="CQ9" s="62" t="s">
        <v>281</v>
      </c>
      <c r="CR9" s="63" t="s">
        <v>282</v>
      </c>
      <c r="CS9" s="62" t="s">
        <v>283</v>
      </c>
      <c r="CT9" s="63" t="s">
        <v>284</v>
      </c>
      <c r="CU9" s="137" t="s">
        <v>285</v>
      </c>
      <c r="CV9" s="138" t="s">
        <v>286</v>
      </c>
      <c r="CW9" s="62" t="s">
        <v>287</v>
      </c>
      <c r="CX9" s="63" t="s">
        <v>288</v>
      </c>
      <c r="CY9" s="62" t="s">
        <v>289</v>
      </c>
      <c r="CZ9" s="63" t="s">
        <v>290</v>
      </c>
      <c r="DA9" s="62" t="s">
        <v>291</v>
      </c>
      <c r="DB9" s="63" t="s">
        <v>292</v>
      </c>
      <c r="DC9" s="62" t="s">
        <v>293</v>
      </c>
      <c r="DD9" s="63" t="s">
        <v>294</v>
      </c>
      <c r="DE9" s="62" t="s">
        <v>295</v>
      </c>
      <c r="DF9" s="63" t="s">
        <v>296</v>
      </c>
      <c r="DG9" s="62" t="s">
        <v>297</v>
      </c>
      <c r="DH9" s="63" t="s">
        <v>298</v>
      </c>
      <c r="DI9" s="70" t="s">
        <v>54</v>
      </c>
      <c r="DJ9" s="140" t="s">
        <v>142</v>
      </c>
      <c r="DK9" s="139" t="s">
        <v>143</v>
      </c>
      <c r="DL9" s="140" t="s">
        <v>144</v>
      </c>
      <c r="DM9" s="139" t="s">
        <v>145</v>
      </c>
      <c r="DN9" s="69" t="s">
        <v>299</v>
      </c>
      <c r="DO9" s="62" t="s">
        <v>300</v>
      </c>
      <c r="DP9" s="63" t="s">
        <v>301</v>
      </c>
      <c r="DQ9" s="62" t="s">
        <v>302</v>
      </c>
      <c r="DR9" s="63" t="s">
        <v>303</v>
      </c>
      <c r="DS9" s="62" t="s">
        <v>304</v>
      </c>
      <c r="DT9" s="63" t="s">
        <v>305</v>
      </c>
      <c r="DU9" s="62" t="s">
        <v>306</v>
      </c>
      <c r="DV9" s="63" t="s">
        <v>307</v>
      </c>
      <c r="DW9" s="62" t="s">
        <v>308</v>
      </c>
      <c r="DX9" s="63" t="s">
        <v>309</v>
      </c>
      <c r="DY9" s="62" t="s">
        <v>310</v>
      </c>
      <c r="DZ9" s="63" t="s">
        <v>311</v>
      </c>
      <c r="EA9" s="62" t="s">
        <v>312</v>
      </c>
      <c r="EB9" s="63" t="s">
        <v>313</v>
      </c>
      <c r="EC9" s="62" t="s">
        <v>314</v>
      </c>
      <c r="ED9" s="63" t="s">
        <v>315</v>
      </c>
      <c r="EE9" s="62" t="s">
        <v>316</v>
      </c>
      <c r="EF9" s="63" t="s">
        <v>317</v>
      </c>
      <c r="EG9" s="62" t="s">
        <v>318</v>
      </c>
      <c r="EH9" s="63" t="s">
        <v>319</v>
      </c>
      <c r="EI9" s="62" t="s">
        <v>320</v>
      </c>
      <c r="EJ9" s="63" t="s">
        <v>321</v>
      </c>
      <c r="EK9" s="62" t="s">
        <v>322</v>
      </c>
      <c r="EL9" s="63" t="s">
        <v>323</v>
      </c>
      <c r="EM9" s="70" t="s">
        <v>54</v>
      </c>
      <c r="EN9" s="296" t="s">
        <v>171</v>
      </c>
      <c r="EO9" s="71" t="s">
        <v>172</v>
      </c>
      <c r="EP9" s="72" t="s">
        <v>173</v>
      </c>
      <c r="EQ9" s="71" t="s">
        <v>174</v>
      </c>
      <c r="ER9" s="546"/>
      <c r="ES9" s="546"/>
      <c r="ET9" s="546"/>
      <c r="EU9" s="546"/>
      <c r="EV9" s="550"/>
      <c r="EW9" s="552"/>
      <c r="EX9" s="543"/>
      <c r="EY9" s="543"/>
      <c r="EZ9" s="543"/>
      <c r="FA9" s="540"/>
      <c r="FB9" s="73"/>
    </row>
    <row r="10" spans="1:158" ht="24.75" customHeight="1" x14ac:dyDescent="0.25">
      <c r="A10" s="606" t="s">
        <v>324</v>
      </c>
      <c r="B10" s="564">
        <v>1</v>
      </c>
      <c r="C10" s="569" t="s">
        <v>325</v>
      </c>
      <c r="D10" s="569" t="s">
        <v>326</v>
      </c>
      <c r="E10" s="576">
        <v>162</v>
      </c>
      <c r="F10" s="74" t="s">
        <v>327</v>
      </c>
      <c r="G10" s="396">
        <f>AA10+BE10+CI10+DL10+DN10</f>
        <v>5</v>
      </c>
      <c r="H10" s="397">
        <v>0.5</v>
      </c>
      <c r="I10" s="397"/>
      <c r="J10" s="396"/>
      <c r="K10" s="397">
        <v>0.5</v>
      </c>
      <c r="L10" s="396">
        <v>0</v>
      </c>
      <c r="M10" s="397">
        <v>0.5</v>
      </c>
      <c r="N10" s="396">
        <v>0</v>
      </c>
      <c r="O10" s="397">
        <v>0.5</v>
      </c>
      <c r="P10" s="397">
        <v>0.2</v>
      </c>
      <c r="Q10" s="397">
        <f>+O10</f>
        <v>0.5</v>
      </c>
      <c r="R10" s="397">
        <f>+P10</f>
        <v>0.2</v>
      </c>
      <c r="S10" s="397">
        <f>+Q10</f>
        <v>0.5</v>
      </c>
      <c r="T10" s="397">
        <v>0.4</v>
      </c>
      <c r="U10" s="397">
        <v>0.5</v>
      </c>
      <c r="V10" s="397">
        <v>0.5</v>
      </c>
      <c r="W10" s="398"/>
      <c r="X10" s="398"/>
      <c r="Y10" s="398"/>
      <c r="Z10" s="397">
        <v>0.5</v>
      </c>
      <c r="AA10" s="397">
        <v>0.5</v>
      </c>
      <c r="AB10" s="397">
        <v>2.5</v>
      </c>
      <c r="AC10" s="397">
        <v>0</v>
      </c>
      <c r="AD10" s="397">
        <v>0</v>
      </c>
      <c r="AE10" s="397">
        <v>0</v>
      </c>
      <c r="AF10" s="397">
        <f>+AD10</f>
        <v>0</v>
      </c>
      <c r="AG10" s="397">
        <v>0.25</v>
      </c>
      <c r="AH10" s="397">
        <v>0.02</v>
      </c>
      <c r="AI10" s="397">
        <v>0.48</v>
      </c>
      <c r="AJ10" s="397">
        <v>0.48</v>
      </c>
      <c r="AK10" s="397">
        <v>0.25</v>
      </c>
      <c r="AL10" s="397">
        <v>0.25</v>
      </c>
      <c r="AM10" s="397">
        <v>0.25</v>
      </c>
      <c r="AN10" s="397">
        <v>0.25</v>
      </c>
      <c r="AO10" s="397">
        <v>0.25</v>
      </c>
      <c r="AP10" s="397">
        <v>0.25</v>
      </c>
      <c r="AQ10" s="397"/>
      <c r="AR10" s="397"/>
      <c r="AS10" s="397"/>
      <c r="AT10" s="397">
        <v>0</v>
      </c>
      <c r="AU10" s="397"/>
      <c r="AV10" s="397"/>
      <c r="AW10" s="397"/>
      <c r="AX10" s="397"/>
      <c r="AY10" s="397">
        <v>0.02</v>
      </c>
      <c r="AZ10" s="397">
        <v>0.25</v>
      </c>
      <c r="BA10" s="397">
        <f t="shared" ref="BA10:BA16" si="0">AC10+AE10+AG10+AI10+AK10+AM10+AO10+AQ10+AS10+AU10+AW10+AY10</f>
        <v>1.5</v>
      </c>
      <c r="BB10" s="397">
        <f t="shared" ref="BB10:BC16" si="1">AC10+AE10+AG10+AI10+AK10+AM10+AO10+AQ10+AS10+AU10+AW10+AY10</f>
        <v>1.5</v>
      </c>
      <c r="BC10" s="397">
        <f t="shared" si="1"/>
        <v>1.5</v>
      </c>
      <c r="BD10" s="397">
        <f t="shared" ref="BD10:BD16" si="2">BA10</f>
        <v>1.5</v>
      </c>
      <c r="BE10" s="397">
        <f t="shared" ref="BE10:BE16" si="3">BC10</f>
        <v>1.5</v>
      </c>
      <c r="BF10" s="397">
        <v>2</v>
      </c>
      <c r="BG10" s="397"/>
      <c r="BH10" s="397"/>
      <c r="BI10" s="397"/>
      <c r="BJ10" s="397">
        <v>0</v>
      </c>
      <c r="BK10" s="397"/>
      <c r="BL10" s="397">
        <v>0</v>
      </c>
      <c r="BM10" s="397"/>
      <c r="BN10" s="397"/>
      <c r="BO10" s="397"/>
      <c r="BP10" s="397"/>
      <c r="BQ10" s="397">
        <v>1</v>
      </c>
      <c r="BR10" s="397">
        <v>0</v>
      </c>
      <c r="BS10" s="397"/>
      <c r="BT10" s="397">
        <v>0</v>
      </c>
      <c r="BU10" s="397"/>
      <c r="BV10" s="397"/>
      <c r="BW10" s="397"/>
      <c r="BX10" s="397">
        <v>1</v>
      </c>
      <c r="BY10" s="397"/>
      <c r="BZ10" s="397">
        <v>0</v>
      </c>
      <c r="CA10" s="397"/>
      <c r="CB10" s="397">
        <v>1</v>
      </c>
      <c r="CC10" s="397">
        <v>2</v>
      </c>
      <c r="CD10" s="397">
        <v>1</v>
      </c>
      <c r="CE10" s="397">
        <f t="shared" ref="CE10:CE16" si="4">+CC10+CA10+BY10+BW10+BU10+BS10+BQ10+BO10+BM10+BK10+BI10+BG10</f>
        <v>3</v>
      </c>
      <c r="CF10" s="397">
        <f t="shared" ref="CF10:CF22" si="5">BG10+BI10+BK10+BM10+BO10+BQ10+BS10+BU10+BW10+BY10+CA10+CC10</f>
        <v>3</v>
      </c>
      <c r="CG10" s="397">
        <f t="shared" ref="CG10:CG22" si="6">BH10+BJ10+BL10+BN10+BP10+BR10+BT10+BV10+BX10+BZ10+CB10+CD10</f>
        <v>3</v>
      </c>
      <c r="CH10" s="397">
        <f>+CC10+CA10+BY10+BW10+BU10+BS10+BQ10+BO10+BM10+BK10+BI10+BG10</f>
        <v>3</v>
      </c>
      <c r="CI10" s="397">
        <f>CG10</f>
        <v>3</v>
      </c>
      <c r="CJ10" s="397">
        <v>0</v>
      </c>
      <c r="CK10" s="397">
        <v>0</v>
      </c>
      <c r="CL10" s="397">
        <v>0</v>
      </c>
      <c r="CM10" s="397">
        <v>0</v>
      </c>
      <c r="CN10" s="397">
        <v>0</v>
      </c>
      <c r="CO10" s="397">
        <v>0</v>
      </c>
      <c r="CP10" s="397">
        <v>0</v>
      </c>
      <c r="CQ10" s="397">
        <v>0</v>
      </c>
      <c r="CR10" s="397">
        <v>0</v>
      </c>
      <c r="CS10" s="397">
        <v>0</v>
      </c>
      <c r="CT10" s="397">
        <v>0</v>
      </c>
      <c r="CU10" s="397">
        <v>0</v>
      </c>
      <c r="CV10" s="397">
        <v>0</v>
      </c>
      <c r="CW10" s="397">
        <v>0</v>
      </c>
      <c r="CX10" s="397">
        <v>0</v>
      </c>
      <c r="CY10" s="397">
        <v>0</v>
      </c>
      <c r="CZ10" s="397">
        <v>0</v>
      </c>
      <c r="DA10" s="397"/>
      <c r="DB10" s="397"/>
      <c r="DC10" s="397"/>
      <c r="DD10" s="397"/>
      <c r="DE10" s="397"/>
      <c r="DF10" s="397"/>
      <c r="DG10" s="397"/>
      <c r="DH10" s="397"/>
      <c r="DI10" s="397">
        <f>+DG10+DE10+DC10+DA10+CY10+CW10+CU10+CS10+CQ10+CO10+CM10+CK10</f>
        <v>0</v>
      </c>
      <c r="DJ10" s="397">
        <f>+CK10+CM10+CO10+CQ10+CS10+CU10+CW10+CY10+DA10+DC10+DE10+DG10</f>
        <v>0</v>
      </c>
      <c r="DK10" s="397">
        <f>+CL10+CN10+CP10+CR10+CT10+CV10+CX10+CZ10+DB10+DD10+DF10+DH10</f>
        <v>0</v>
      </c>
      <c r="DL10" s="397">
        <f>+DJ10</f>
        <v>0</v>
      </c>
      <c r="DM10" s="397">
        <f>+DK10</f>
        <v>0</v>
      </c>
      <c r="DN10" s="397"/>
      <c r="DO10" s="396"/>
      <c r="DP10" s="396"/>
      <c r="DQ10" s="396"/>
      <c r="DR10" s="396"/>
      <c r="DS10" s="396"/>
      <c r="DT10" s="396"/>
      <c r="DU10" s="396"/>
      <c r="DV10" s="396"/>
      <c r="DW10" s="396"/>
      <c r="DX10" s="396"/>
      <c r="DY10" s="396"/>
      <c r="DZ10" s="396"/>
      <c r="EA10" s="396"/>
      <c r="EB10" s="396"/>
      <c r="EC10" s="396"/>
      <c r="ED10" s="396"/>
      <c r="EE10" s="396"/>
      <c r="EF10" s="396"/>
      <c r="EG10" s="396"/>
      <c r="EH10" s="396"/>
      <c r="EI10" s="396"/>
      <c r="EJ10" s="396"/>
      <c r="EK10" s="396"/>
      <c r="EL10" s="396"/>
      <c r="EM10" s="399">
        <f>EK10+EI10+EG10+EE10+EA10+DY10+DW10+DU10+DS10+DQ10+DH10+EC10</f>
        <v>0</v>
      </c>
      <c r="EN10" s="399">
        <f>DH10+DQ10+DS10+DU10</f>
        <v>0</v>
      </c>
      <c r="EO10" s="399">
        <f>DP10+DR10+DT10+DV10</f>
        <v>0</v>
      </c>
      <c r="EP10" s="399">
        <f>EM10+DF10</f>
        <v>0</v>
      </c>
      <c r="EQ10" s="399">
        <f>DF10+EO10</f>
        <v>0</v>
      </c>
      <c r="ER10" s="400">
        <f>IFERROR(DH10/DG10,0)</f>
        <v>0</v>
      </c>
      <c r="ES10" s="400">
        <f>IFERROR(DK10/DJ10,0)</f>
        <v>0</v>
      </c>
      <c r="ET10" s="400">
        <f>IFERROR(DM10/DL10,0)</f>
        <v>0</v>
      </c>
      <c r="EU10" s="400">
        <f>(DK10+CI10+BE10+AA10)/(Z10+BD10+CH10+DJ10)</f>
        <v>1</v>
      </c>
      <c r="EV10" s="400">
        <f>DM10/G10</f>
        <v>0</v>
      </c>
      <c r="EW10" s="596" t="s">
        <v>741</v>
      </c>
      <c r="EX10" s="563" t="s">
        <v>180</v>
      </c>
      <c r="EY10" s="563" t="s">
        <v>180</v>
      </c>
      <c r="EZ10" s="560" t="s">
        <v>335</v>
      </c>
      <c r="FA10" s="560" t="s">
        <v>336</v>
      </c>
      <c r="FB10" s="75"/>
    </row>
    <row r="11" spans="1:158" ht="24.75" customHeight="1" x14ac:dyDescent="0.25">
      <c r="A11" s="518"/>
      <c r="B11" s="565"/>
      <c r="C11" s="523"/>
      <c r="D11" s="523"/>
      <c r="E11" s="515"/>
      <c r="F11" s="76" t="s">
        <v>328</v>
      </c>
      <c r="G11" s="401">
        <f>AA11+BE11+CI11+DL11+DN11</f>
        <v>624534167</v>
      </c>
      <c r="H11" s="401">
        <v>100000000</v>
      </c>
      <c r="I11" s="401"/>
      <c r="J11" s="401"/>
      <c r="K11" s="401">
        <v>100000000</v>
      </c>
      <c r="L11" s="401">
        <v>0</v>
      </c>
      <c r="M11" s="401">
        <v>100000000</v>
      </c>
      <c r="N11" s="401">
        <v>54304000</v>
      </c>
      <c r="O11" s="401">
        <v>100000000</v>
      </c>
      <c r="P11" s="401">
        <v>62272000</v>
      </c>
      <c r="Q11" s="401">
        <v>100000000</v>
      </c>
      <c r="R11" s="401">
        <v>62272000</v>
      </c>
      <c r="S11" s="401">
        <v>100000000</v>
      </c>
      <c r="T11" s="401">
        <f>+R11</f>
        <v>62272000</v>
      </c>
      <c r="U11" s="401">
        <v>78504000</v>
      </c>
      <c r="V11" s="401">
        <v>78504000</v>
      </c>
      <c r="W11" s="401"/>
      <c r="X11" s="401"/>
      <c r="Y11" s="401"/>
      <c r="Z11" s="401">
        <v>78504000</v>
      </c>
      <c r="AA11" s="401">
        <v>78504000</v>
      </c>
      <c r="AB11" s="401">
        <v>700000000</v>
      </c>
      <c r="AC11" s="401">
        <v>0</v>
      </c>
      <c r="AD11" s="401">
        <v>0</v>
      </c>
      <c r="AE11" s="401">
        <v>0</v>
      </c>
      <c r="AF11" s="401">
        <v>0</v>
      </c>
      <c r="AG11" s="401">
        <v>0</v>
      </c>
      <c r="AH11" s="401">
        <v>0</v>
      </c>
      <c r="AI11" s="401">
        <v>0</v>
      </c>
      <c r="AJ11" s="401">
        <v>0</v>
      </c>
      <c r="AK11" s="401">
        <v>0</v>
      </c>
      <c r="AL11" s="401">
        <v>0</v>
      </c>
      <c r="AM11" s="401"/>
      <c r="AN11" s="401">
        <v>0</v>
      </c>
      <c r="AO11" s="401"/>
      <c r="AP11" s="401"/>
      <c r="AQ11" s="401"/>
      <c r="AR11" s="401"/>
      <c r="AS11" s="401">
        <v>11508000</v>
      </c>
      <c r="AT11" s="401"/>
      <c r="AU11" s="401">
        <v>11508000</v>
      </c>
      <c r="AV11" s="401">
        <v>7672000</v>
      </c>
      <c r="AW11" s="401"/>
      <c r="AX11" s="402"/>
      <c r="AY11" s="401"/>
      <c r="AZ11" s="401"/>
      <c r="BA11" s="401">
        <f t="shared" si="0"/>
        <v>23016000</v>
      </c>
      <c r="BB11" s="401">
        <f t="shared" si="1"/>
        <v>23016000</v>
      </c>
      <c r="BC11" s="401">
        <f t="shared" si="1"/>
        <v>7672000</v>
      </c>
      <c r="BD11" s="401">
        <f t="shared" si="2"/>
        <v>23016000</v>
      </c>
      <c r="BE11" s="401">
        <f t="shared" si="3"/>
        <v>7672000</v>
      </c>
      <c r="BF11" s="401">
        <v>484062100</v>
      </c>
      <c r="BG11" s="401">
        <v>478551000</v>
      </c>
      <c r="BH11" s="401">
        <v>478551000</v>
      </c>
      <c r="BI11" s="401"/>
      <c r="BJ11" s="401">
        <v>0</v>
      </c>
      <c r="BK11" s="401"/>
      <c r="BL11" s="401"/>
      <c r="BM11" s="401"/>
      <c r="BN11" s="403"/>
      <c r="BO11" s="403"/>
      <c r="BP11" s="403"/>
      <c r="BQ11" s="403"/>
      <c r="BR11" s="403"/>
      <c r="BS11" s="403"/>
      <c r="BT11" s="403"/>
      <c r="BU11" s="403"/>
      <c r="BV11" s="403"/>
      <c r="BW11" s="403">
        <v>58376133</v>
      </c>
      <c r="BX11" s="403">
        <v>23720700</v>
      </c>
      <c r="BY11" s="403">
        <v>5511100</v>
      </c>
      <c r="BZ11" s="403"/>
      <c r="CA11" s="403"/>
      <c r="CB11" s="403">
        <v>13541333</v>
      </c>
      <c r="CC11" s="403">
        <v>-3504800</v>
      </c>
      <c r="CD11" s="403">
        <v>22545134</v>
      </c>
      <c r="CE11" s="401">
        <f t="shared" si="4"/>
        <v>538933433</v>
      </c>
      <c r="CF11" s="401">
        <f t="shared" si="5"/>
        <v>538933433</v>
      </c>
      <c r="CG11" s="401">
        <f t="shared" si="6"/>
        <v>538358167</v>
      </c>
      <c r="CH11" s="404">
        <v>538933433</v>
      </c>
      <c r="CI11" s="401">
        <v>538358167</v>
      </c>
      <c r="CJ11" s="401">
        <v>522313000</v>
      </c>
      <c r="CK11" s="405"/>
      <c r="CL11" s="405"/>
      <c r="CM11" s="405"/>
      <c r="CN11" s="405"/>
      <c r="CO11" s="405"/>
      <c r="CP11" s="405"/>
      <c r="CQ11" s="405"/>
      <c r="CR11" s="405"/>
      <c r="CS11" s="405"/>
      <c r="CT11" s="405"/>
      <c r="CU11" s="406"/>
      <c r="CV11" s="406"/>
      <c r="CW11" s="405"/>
      <c r="CX11" s="407"/>
      <c r="CY11" s="407"/>
      <c r="CZ11" s="407"/>
      <c r="DA11" s="407"/>
      <c r="DB11" s="407"/>
      <c r="DC11" s="407"/>
      <c r="DD11" s="407"/>
      <c r="DE11" s="407"/>
      <c r="DF11" s="407"/>
      <c r="DG11" s="407"/>
      <c r="DH11" s="407"/>
      <c r="DI11" s="407">
        <f t="shared" ref="DI11:DI21" si="7">+DG11+DE11+DC11+DA11+CY11+CW11+CU11+CS11+CQ11+CO11+CM11+CK11</f>
        <v>0</v>
      </c>
      <c r="DJ11" s="407">
        <f t="shared" ref="DJ11:DJ60" si="8">+CK11+CM11+CO11+CQ11+CS11+CU11+CW11+CY11+DA11+DC11+DE11+DG11</f>
        <v>0</v>
      </c>
      <c r="DK11" s="407">
        <f t="shared" ref="DK11:DK60" si="9">+CL11+CN11+CP11+CR11+CT11+CV11+CX11+CZ11+DB11+DD11+DF11+DH11</f>
        <v>0</v>
      </c>
      <c r="DL11" s="407">
        <f t="shared" ref="DL11:DM16" si="10">+DJ11</f>
        <v>0</v>
      </c>
      <c r="DM11" s="407">
        <f t="shared" si="10"/>
        <v>0</v>
      </c>
      <c r="DN11" s="408"/>
      <c r="DO11" s="403"/>
      <c r="DP11" s="403"/>
      <c r="DQ11" s="403"/>
      <c r="DR11" s="403"/>
      <c r="DS11" s="403"/>
      <c r="DT11" s="403"/>
      <c r="DU11" s="403"/>
      <c r="DV11" s="403"/>
      <c r="DW11" s="403"/>
      <c r="DX11" s="403"/>
      <c r="DY11" s="403"/>
      <c r="DZ11" s="403"/>
      <c r="EA11" s="403"/>
      <c r="EB11" s="403"/>
      <c r="EC11" s="403"/>
      <c r="ED11" s="403"/>
      <c r="EE11" s="403"/>
      <c r="EF11" s="403"/>
      <c r="EG11" s="403"/>
      <c r="EH11" s="403"/>
      <c r="EI11" s="403"/>
      <c r="EJ11" s="403"/>
      <c r="EK11" s="403"/>
      <c r="EL11" s="403"/>
      <c r="EM11" s="396">
        <f>EK11+EI11+EG11+EE11+EC11+EA11+DY11+DW11+DU11+DS11+DQ11+DH11</f>
        <v>0</v>
      </c>
      <c r="EN11" s="409">
        <f>DH11+DQ11+DS11+DU11</f>
        <v>0</v>
      </c>
      <c r="EO11" s="409">
        <f>DP11+DR11+DT11+DV11</f>
        <v>0</v>
      </c>
      <c r="EP11" s="409">
        <f>DH11+DQ11+DS11+DU11+DW11+DY11+EA11+EC11+EE11+EG11+EI11+EK11</f>
        <v>0</v>
      </c>
      <c r="EQ11" s="403">
        <f>DP11+DR11+DT11+DV11</f>
        <v>0</v>
      </c>
      <c r="ER11" s="400">
        <f t="shared" ref="ER11:ER57" si="11">IFERROR(DH11/DG11,0)</f>
        <v>0</v>
      </c>
      <c r="ES11" s="400">
        <f t="shared" ref="ES11:ES50" si="12">IFERROR(DK11/DJ11,0)</f>
        <v>0</v>
      </c>
      <c r="ET11" s="400">
        <f t="shared" ref="ET11:ET50" si="13">IFERROR(DM11/DL11,0)</f>
        <v>0</v>
      </c>
      <c r="EU11" s="400">
        <f>(DK11+CI11+BE11+AA11)/(Z11+BD11+CH11+DJ11)</f>
        <v>0.97514375725112246</v>
      </c>
      <c r="EV11" s="400">
        <f>(DM11+CI11+BE11+AA11)/G11</f>
        <v>1</v>
      </c>
      <c r="EW11" s="563"/>
      <c r="EX11" s="563"/>
      <c r="EY11" s="563"/>
      <c r="EZ11" s="560"/>
      <c r="FA11" s="560"/>
      <c r="FB11" s="75"/>
    </row>
    <row r="12" spans="1:158" ht="24.75" customHeight="1" x14ac:dyDescent="0.25">
      <c r="A12" s="518"/>
      <c r="B12" s="565"/>
      <c r="C12" s="523"/>
      <c r="D12" s="523"/>
      <c r="E12" s="515"/>
      <c r="F12" s="77" t="s">
        <v>187</v>
      </c>
      <c r="G12" s="396"/>
      <c r="H12" s="401"/>
      <c r="I12" s="401"/>
      <c r="J12" s="401"/>
      <c r="K12" s="401"/>
      <c r="L12" s="401"/>
      <c r="M12" s="401"/>
      <c r="N12" s="401"/>
      <c r="O12" s="401"/>
      <c r="P12" s="401"/>
      <c r="Q12" s="401"/>
      <c r="R12" s="401"/>
      <c r="S12" s="401"/>
      <c r="T12" s="401"/>
      <c r="U12" s="401"/>
      <c r="V12" s="401"/>
      <c r="W12" s="401"/>
      <c r="X12" s="401"/>
      <c r="Y12" s="401"/>
      <c r="Z12" s="401"/>
      <c r="AA12" s="401"/>
      <c r="AB12" s="401"/>
      <c r="AC12" s="401">
        <v>0</v>
      </c>
      <c r="AD12" s="401">
        <v>0</v>
      </c>
      <c r="AE12" s="401">
        <v>0</v>
      </c>
      <c r="AF12" s="401">
        <v>0</v>
      </c>
      <c r="AG12" s="401">
        <v>0</v>
      </c>
      <c r="AH12" s="401">
        <v>0</v>
      </c>
      <c r="AI12" s="401">
        <v>0</v>
      </c>
      <c r="AJ12" s="401">
        <v>0</v>
      </c>
      <c r="AK12" s="401">
        <v>0</v>
      </c>
      <c r="AL12" s="401">
        <v>0</v>
      </c>
      <c r="AM12" s="401">
        <v>0</v>
      </c>
      <c r="AN12" s="401">
        <v>0</v>
      </c>
      <c r="AO12" s="401"/>
      <c r="AP12" s="401"/>
      <c r="AQ12" s="401"/>
      <c r="AR12" s="401"/>
      <c r="AS12" s="401"/>
      <c r="AT12" s="401"/>
      <c r="AU12" s="401">
        <v>3836000</v>
      </c>
      <c r="AV12" s="401"/>
      <c r="AW12" s="401">
        <f>+AU11/3</f>
        <v>3836000</v>
      </c>
      <c r="AX12" s="402"/>
      <c r="AY12" s="401">
        <v>15344000</v>
      </c>
      <c r="AZ12" s="401"/>
      <c r="BA12" s="401">
        <f t="shared" si="0"/>
        <v>23016000</v>
      </c>
      <c r="BB12" s="401">
        <f t="shared" si="1"/>
        <v>23016000</v>
      </c>
      <c r="BC12" s="401">
        <f t="shared" si="1"/>
        <v>0</v>
      </c>
      <c r="BD12" s="401">
        <f t="shared" si="2"/>
        <v>23016000</v>
      </c>
      <c r="BE12" s="401">
        <f t="shared" si="3"/>
        <v>0</v>
      </c>
      <c r="BF12" s="401">
        <v>0</v>
      </c>
      <c r="BG12" s="401"/>
      <c r="BH12" s="401"/>
      <c r="BI12" s="401"/>
      <c r="BJ12" s="401"/>
      <c r="BK12" s="401"/>
      <c r="BL12" s="401">
        <v>45186433</v>
      </c>
      <c r="BM12" s="401"/>
      <c r="BN12" s="403">
        <v>42725000</v>
      </c>
      <c r="BO12" s="403"/>
      <c r="BP12" s="403">
        <v>50551000</v>
      </c>
      <c r="BQ12" s="403"/>
      <c r="BR12" s="403">
        <v>46638000</v>
      </c>
      <c r="BS12" s="403"/>
      <c r="BT12" s="403">
        <v>46638000</v>
      </c>
      <c r="BU12" s="403"/>
      <c r="BV12" s="403">
        <v>39893000</v>
      </c>
      <c r="BW12" s="403"/>
      <c r="BX12" s="403">
        <v>46638000</v>
      </c>
      <c r="BY12" s="403"/>
      <c r="BZ12" s="403">
        <v>50674733</v>
      </c>
      <c r="CA12" s="403"/>
      <c r="CB12" s="403">
        <v>46638000</v>
      </c>
      <c r="CC12" s="403"/>
      <c r="CD12" s="403">
        <v>68283000</v>
      </c>
      <c r="CE12" s="401">
        <f t="shared" si="4"/>
        <v>0</v>
      </c>
      <c r="CF12" s="401">
        <f t="shared" si="5"/>
        <v>0</v>
      </c>
      <c r="CG12" s="401">
        <f t="shared" si="6"/>
        <v>483865166</v>
      </c>
      <c r="CH12" s="401">
        <f>+CC12+CA12+BY12+BW12+BU12+BS12+BQ12+BO12+BM12+BK12+BI12+BG12</f>
        <v>0</v>
      </c>
      <c r="CI12" s="401">
        <f>CG12</f>
        <v>483865166</v>
      </c>
      <c r="CJ12" s="401">
        <v>0</v>
      </c>
      <c r="CK12" s="401"/>
      <c r="CL12" s="401"/>
      <c r="CM12" s="401"/>
      <c r="CN12" s="401"/>
      <c r="CO12" s="401"/>
      <c r="CP12" s="401"/>
      <c r="CQ12" s="401"/>
      <c r="CR12" s="401"/>
      <c r="CS12" s="401"/>
      <c r="CT12" s="401"/>
      <c r="CU12" s="410"/>
      <c r="CV12" s="410"/>
      <c r="CW12" s="401"/>
      <c r="CX12" s="408"/>
      <c r="CY12" s="408"/>
      <c r="CZ12" s="408"/>
      <c r="DA12" s="408"/>
      <c r="DB12" s="408"/>
      <c r="DC12" s="408"/>
      <c r="DD12" s="408"/>
      <c r="DE12" s="408"/>
      <c r="DF12" s="408"/>
      <c r="DG12" s="408"/>
      <c r="DH12" s="408"/>
      <c r="DI12" s="408">
        <f t="shared" si="7"/>
        <v>0</v>
      </c>
      <c r="DJ12" s="408">
        <f t="shared" si="8"/>
        <v>0</v>
      </c>
      <c r="DK12" s="408">
        <f t="shared" si="9"/>
        <v>0</v>
      </c>
      <c r="DL12" s="408">
        <f t="shared" si="10"/>
        <v>0</v>
      </c>
      <c r="DM12" s="408">
        <f t="shared" si="10"/>
        <v>0</v>
      </c>
      <c r="DN12" s="408"/>
      <c r="DO12" s="403"/>
      <c r="DP12" s="403"/>
      <c r="DQ12" s="403"/>
      <c r="DR12" s="403"/>
      <c r="DS12" s="403"/>
      <c r="DT12" s="403"/>
      <c r="DU12" s="403"/>
      <c r="DV12" s="403"/>
      <c r="DW12" s="403"/>
      <c r="DX12" s="403"/>
      <c r="DY12" s="403"/>
      <c r="DZ12" s="403"/>
      <c r="EA12" s="403"/>
      <c r="EB12" s="403"/>
      <c r="EC12" s="403"/>
      <c r="ED12" s="403"/>
      <c r="EE12" s="403"/>
      <c r="EF12" s="403"/>
      <c r="EG12" s="403"/>
      <c r="EH12" s="403"/>
      <c r="EI12" s="403"/>
      <c r="EJ12" s="403"/>
      <c r="EK12" s="403"/>
      <c r="EL12" s="403"/>
      <c r="EM12" s="396">
        <f>EI12+EG12+EE12+EC12+EA12+DY12+DW12+DU12+DS12+DQ12+DH12+EK12</f>
        <v>0</v>
      </c>
      <c r="EN12" s="409">
        <f>+DH12+DQ12+DS12+DU12</f>
        <v>0</v>
      </c>
      <c r="EO12" s="409">
        <f>DP12+DR12+DT12+DV12</f>
        <v>0</v>
      </c>
      <c r="EP12" s="409">
        <f>DH12+DQ12+DS12+DU12+DW12+DY12+EA12+EC12+EE12+EG12+EI12+EK12</f>
        <v>0</v>
      </c>
      <c r="EQ12" s="403">
        <f>DP12+DR12+DT12+DV12</f>
        <v>0</v>
      </c>
      <c r="ER12" s="400">
        <f t="shared" si="11"/>
        <v>0</v>
      </c>
      <c r="ES12" s="400">
        <f t="shared" si="12"/>
        <v>0</v>
      </c>
      <c r="ET12" s="400">
        <f t="shared" si="13"/>
        <v>0</v>
      </c>
      <c r="EU12" s="400" t="s">
        <v>733</v>
      </c>
      <c r="EV12" s="400">
        <f>IFERROR((DM12+CI12+BE12+AA12)/G12,0)</f>
        <v>0</v>
      </c>
      <c r="EW12" s="563"/>
      <c r="EX12" s="563"/>
      <c r="EY12" s="563"/>
      <c r="EZ12" s="560"/>
      <c r="FA12" s="560"/>
      <c r="FB12" s="75"/>
    </row>
    <row r="13" spans="1:158" ht="24.75" customHeight="1" x14ac:dyDescent="0.25">
      <c r="A13" s="518"/>
      <c r="B13" s="565"/>
      <c r="C13" s="523"/>
      <c r="D13" s="523"/>
      <c r="E13" s="515"/>
      <c r="F13" s="78" t="s">
        <v>329</v>
      </c>
      <c r="G13" s="396">
        <f>AA13+BE13+CI13+DL13+DN13</f>
        <v>0</v>
      </c>
      <c r="H13" s="396">
        <v>0</v>
      </c>
      <c r="I13" s="396"/>
      <c r="J13" s="396"/>
      <c r="K13" s="396">
        <v>0</v>
      </c>
      <c r="L13" s="396">
        <v>0</v>
      </c>
      <c r="M13" s="396">
        <v>0</v>
      </c>
      <c r="N13" s="396">
        <v>0</v>
      </c>
      <c r="O13" s="396">
        <v>0</v>
      </c>
      <c r="P13" s="396">
        <v>0</v>
      </c>
      <c r="Q13" s="396">
        <v>0</v>
      </c>
      <c r="R13" s="396">
        <v>0</v>
      </c>
      <c r="S13" s="396">
        <v>0</v>
      </c>
      <c r="T13" s="396">
        <v>0</v>
      </c>
      <c r="U13" s="396">
        <v>0</v>
      </c>
      <c r="V13" s="396">
        <v>0</v>
      </c>
      <c r="W13" s="398"/>
      <c r="X13" s="398"/>
      <c r="Y13" s="398"/>
      <c r="Z13" s="396">
        <v>0</v>
      </c>
      <c r="AA13" s="396">
        <v>0</v>
      </c>
      <c r="AB13" s="396">
        <v>0</v>
      </c>
      <c r="AC13" s="398">
        <v>0</v>
      </c>
      <c r="AD13" s="398">
        <v>0</v>
      </c>
      <c r="AE13" s="411"/>
      <c r="AF13" s="411"/>
      <c r="AG13" s="398">
        <v>0</v>
      </c>
      <c r="AH13" s="398"/>
      <c r="AI13" s="397">
        <f>+AG13</f>
        <v>0</v>
      </c>
      <c r="AJ13" s="397">
        <v>0</v>
      </c>
      <c r="AK13" s="398"/>
      <c r="AL13" s="397">
        <v>0</v>
      </c>
      <c r="AM13" s="398"/>
      <c r="AN13" s="397"/>
      <c r="AO13" s="397"/>
      <c r="AP13" s="397"/>
      <c r="AQ13" s="397"/>
      <c r="AR13" s="397"/>
      <c r="AS13" s="397"/>
      <c r="AT13" s="397"/>
      <c r="AU13" s="397"/>
      <c r="AV13" s="397"/>
      <c r="AW13" s="397"/>
      <c r="AX13" s="397"/>
      <c r="AY13" s="397"/>
      <c r="AZ13" s="397"/>
      <c r="BA13" s="396">
        <f t="shared" si="0"/>
        <v>0</v>
      </c>
      <c r="BB13" s="396">
        <f t="shared" si="1"/>
        <v>0</v>
      </c>
      <c r="BC13" s="396">
        <f t="shared" si="1"/>
        <v>0</v>
      </c>
      <c r="BD13" s="396">
        <f t="shared" si="2"/>
        <v>0</v>
      </c>
      <c r="BE13" s="396">
        <f t="shared" si="3"/>
        <v>0</v>
      </c>
      <c r="BF13" s="396">
        <v>0</v>
      </c>
      <c r="BG13" s="396"/>
      <c r="BH13" s="396"/>
      <c r="BI13" s="396"/>
      <c r="BJ13" s="396"/>
      <c r="BK13" s="396"/>
      <c r="BL13" s="396"/>
      <c r="BM13" s="396"/>
      <c r="BN13" s="398"/>
      <c r="BO13" s="398"/>
      <c r="BP13" s="398"/>
      <c r="BQ13" s="398"/>
      <c r="BR13" s="398"/>
      <c r="BS13" s="398"/>
      <c r="BT13" s="398"/>
      <c r="BU13" s="398"/>
      <c r="BV13" s="398"/>
      <c r="BW13" s="398"/>
      <c r="BX13" s="398"/>
      <c r="BY13" s="398"/>
      <c r="BZ13" s="398"/>
      <c r="CA13" s="398"/>
      <c r="CB13" s="398"/>
      <c r="CC13" s="398"/>
      <c r="CD13" s="398"/>
      <c r="CE13" s="396">
        <f t="shared" si="4"/>
        <v>0</v>
      </c>
      <c r="CF13" s="396">
        <f t="shared" si="5"/>
        <v>0</v>
      </c>
      <c r="CG13" s="396">
        <f t="shared" si="6"/>
        <v>0</v>
      </c>
      <c r="CH13" s="396">
        <f>+CC13+CA13+BY13+BW13+BU13+BS13+BQ13+BO13+BM13+BK13+BI13+BG13</f>
        <v>0</v>
      </c>
      <c r="CI13" s="396">
        <f>CG13</f>
        <v>0</v>
      </c>
      <c r="CJ13" s="396">
        <v>0</v>
      </c>
      <c r="CK13" s="396"/>
      <c r="CL13" s="396"/>
      <c r="CM13" s="396"/>
      <c r="CN13" s="396"/>
      <c r="CO13" s="396"/>
      <c r="CP13" s="396"/>
      <c r="CQ13" s="396"/>
      <c r="CR13" s="396"/>
      <c r="CS13" s="396"/>
      <c r="CT13" s="396"/>
      <c r="CU13" s="412"/>
      <c r="CV13" s="412"/>
      <c r="CW13" s="396"/>
      <c r="CX13" s="396"/>
      <c r="CY13" s="396"/>
      <c r="CZ13" s="396"/>
      <c r="DA13" s="396"/>
      <c r="DB13" s="396"/>
      <c r="DC13" s="396"/>
      <c r="DD13" s="396"/>
      <c r="DE13" s="396"/>
      <c r="DF13" s="396"/>
      <c r="DG13" s="396"/>
      <c r="DH13" s="396"/>
      <c r="DI13" s="396">
        <f t="shared" si="7"/>
        <v>0</v>
      </c>
      <c r="DJ13" s="396">
        <f t="shared" si="8"/>
        <v>0</v>
      </c>
      <c r="DK13" s="396">
        <f t="shared" si="9"/>
        <v>0</v>
      </c>
      <c r="DL13" s="396">
        <f t="shared" si="10"/>
        <v>0</v>
      </c>
      <c r="DM13" s="396">
        <f t="shared" si="10"/>
        <v>0</v>
      </c>
      <c r="DN13" s="396"/>
      <c r="DO13" s="398"/>
      <c r="DP13" s="398"/>
      <c r="DQ13" s="398"/>
      <c r="DR13" s="398"/>
      <c r="DS13" s="398"/>
      <c r="DT13" s="398"/>
      <c r="DU13" s="398"/>
      <c r="DV13" s="398"/>
      <c r="DW13" s="398"/>
      <c r="DX13" s="398"/>
      <c r="DY13" s="398"/>
      <c r="DZ13" s="398"/>
      <c r="EA13" s="398"/>
      <c r="EB13" s="398"/>
      <c r="EC13" s="398"/>
      <c r="ED13" s="398"/>
      <c r="EE13" s="398"/>
      <c r="EF13" s="398"/>
      <c r="EG13" s="398"/>
      <c r="EH13" s="398"/>
      <c r="EI13" s="398"/>
      <c r="EJ13" s="398"/>
      <c r="EK13" s="398"/>
      <c r="EL13" s="398"/>
      <c r="EM13" s="396">
        <v>0</v>
      </c>
      <c r="EN13" s="399">
        <f>DH13+DQ13+DS13+DU13</f>
        <v>0</v>
      </c>
      <c r="EO13" s="399">
        <f>DP13+DR13+DT13+DV13</f>
        <v>0</v>
      </c>
      <c r="EP13" s="399">
        <f>DH13+DQ13+DS13+DU13+DW13+DY13+EA13+EC13+EE13+EG13+EI13+EK13</f>
        <v>0</v>
      </c>
      <c r="EQ13" s="413">
        <v>0</v>
      </c>
      <c r="ER13" s="400">
        <f t="shared" si="11"/>
        <v>0</v>
      </c>
      <c r="ES13" s="400">
        <f t="shared" si="12"/>
        <v>0</v>
      </c>
      <c r="ET13" s="400">
        <f t="shared" si="13"/>
        <v>0</v>
      </c>
      <c r="EU13" s="400">
        <f>IFERROR((DK13+CI13+BE13+AA13)/(Z13+BD13+CH13+DJ13),0)</f>
        <v>0</v>
      </c>
      <c r="EV13" s="400">
        <f t="shared" ref="EV13:EV50" si="14">IFERROR((DM13+CI13+BE13+AA13)/G13,0)</f>
        <v>0</v>
      </c>
      <c r="EW13" s="563"/>
      <c r="EX13" s="563"/>
      <c r="EY13" s="563"/>
      <c r="EZ13" s="560"/>
      <c r="FA13" s="560"/>
      <c r="FB13" s="79"/>
    </row>
    <row r="14" spans="1:158" ht="24.75" customHeight="1" x14ac:dyDescent="0.25">
      <c r="A14" s="518"/>
      <c r="B14" s="565"/>
      <c r="C14" s="523"/>
      <c r="D14" s="523"/>
      <c r="E14" s="515"/>
      <c r="F14" s="80" t="s">
        <v>330</v>
      </c>
      <c r="G14" s="401">
        <f>AA14+BE14+CI14+DL14+DN14</f>
        <v>91611867</v>
      </c>
      <c r="H14" s="401">
        <v>0</v>
      </c>
      <c r="I14" s="401"/>
      <c r="J14" s="401"/>
      <c r="K14" s="401">
        <v>0</v>
      </c>
      <c r="L14" s="401">
        <v>0</v>
      </c>
      <c r="M14" s="401">
        <v>0</v>
      </c>
      <c r="N14" s="401">
        <v>0</v>
      </c>
      <c r="O14" s="401">
        <v>0</v>
      </c>
      <c r="P14" s="401">
        <v>0</v>
      </c>
      <c r="Q14" s="401">
        <v>0</v>
      </c>
      <c r="R14" s="401">
        <v>0</v>
      </c>
      <c r="S14" s="401">
        <v>0</v>
      </c>
      <c r="T14" s="401">
        <v>0</v>
      </c>
      <c r="U14" s="401">
        <v>0</v>
      </c>
      <c r="V14" s="401">
        <v>0</v>
      </c>
      <c r="W14" s="401"/>
      <c r="X14" s="401"/>
      <c r="Y14" s="401"/>
      <c r="Z14" s="401">
        <v>0</v>
      </c>
      <c r="AA14" s="401">
        <v>0</v>
      </c>
      <c r="AB14" s="401">
        <v>29446866</v>
      </c>
      <c r="AC14" s="401">
        <v>13669000</v>
      </c>
      <c r="AD14" s="401">
        <v>13669000</v>
      </c>
      <c r="AE14" s="401">
        <v>13298933</v>
      </c>
      <c r="AF14" s="401">
        <v>13298933</v>
      </c>
      <c r="AG14" s="401">
        <v>2478933</v>
      </c>
      <c r="AH14" s="401">
        <v>2478933</v>
      </c>
      <c r="AI14" s="401">
        <v>0</v>
      </c>
      <c r="AJ14" s="401">
        <v>0</v>
      </c>
      <c r="AK14" s="401">
        <v>0</v>
      </c>
      <c r="AL14" s="401">
        <v>0</v>
      </c>
      <c r="AM14" s="401"/>
      <c r="AN14" s="401"/>
      <c r="AO14" s="401"/>
      <c r="AP14" s="401"/>
      <c r="AQ14" s="401"/>
      <c r="AR14" s="401"/>
      <c r="AS14" s="401"/>
      <c r="AT14" s="401"/>
      <c r="AU14" s="401"/>
      <c r="AV14" s="401"/>
      <c r="AW14" s="401"/>
      <c r="AX14" s="402"/>
      <c r="AY14" s="401"/>
      <c r="AZ14" s="401"/>
      <c r="BA14" s="401">
        <f t="shared" si="0"/>
        <v>29446866</v>
      </c>
      <c r="BB14" s="401">
        <f t="shared" si="1"/>
        <v>29446866</v>
      </c>
      <c r="BC14" s="401">
        <f t="shared" si="1"/>
        <v>29446866</v>
      </c>
      <c r="BD14" s="401">
        <f t="shared" si="2"/>
        <v>29446866</v>
      </c>
      <c r="BE14" s="401">
        <f t="shared" si="3"/>
        <v>29446866</v>
      </c>
      <c r="BF14" s="401">
        <v>7672000</v>
      </c>
      <c r="BG14" s="401"/>
      <c r="BH14" s="401"/>
      <c r="BI14" s="401">
        <v>7672000</v>
      </c>
      <c r="BJ14" s="401">
        <v>0</v>
      </c>
      <c r="BK14" s="401"/>
      <c r="BL14" s="401">
        <v>5114667</v>
      </c>
      <c r="BM14" s="401"/>
      <c r="BN14" s="403"/>
      <c r="BO14" s="403"/>
      <c r="BP14" s="403"/>
      <c r="BQ14" s="403"/>
      <c r="BR14" s="403"/>
      <c r="BS14" s="403"/>
      <c r="BT14" s="403"/>
      <c r="BU14" s="403"/>
      <c r="BV14" s="403">
        <v>2557333</v>
      </c>
      <c r="BW14" s="403"/>
      <c r="BX14" s="403"/>
      <c r="BY14" s="403"/>
      <c r="BZ14" s="403"/>
      <c r="CA14" s="403"/>
      <c r="CB14" s="403"/>
      <c r="CC14" s="403"/>
      <c r="CD14" s="403"/>
      <c r="CE14" s="401">
        <f t="shared" si="4"/>
        <v>7672000</v>
      </c>
      <c r="CF14" s="401">
        <f t="shared" si="5"/>
        <v>7672000</v>
      </c>
      <c r="CG14" s="401">
        <f t="shared" si="6"/>
        <v>7672000</v>
      </c>
      <c r="CH14" s="401">
        <f>+CC14+CA14+BY14+BW14+BU14+BS14+BQ14+BO14+BM14+BK14+BI14+BG14</f>
        <v>7672000</v>
      </c>
      <c r="CI14" s="401">
        <f>CG14</f>
        <v>7672000</v>
      </c>
      <c r="CJ14" s="401">
        <v>54493001</v>
      </c>
      <c r="CK14" s="401">
        <v>14335000</v>
      </c>
      <c r="CL14" s="401">
        <v>14335000</v>
      </c>
      <c r="CM14" s="401">
        <v>24438267</v>
      </c>
      <c r="CN14" s="401">
        <v>24438267</v>
      </c>
      <c r="CO14" s="401">
        <v>4496667</v>
      </c>
      <c r="CP14" s="401">
        <v>4496667</v>
      </c>
      <c r="CQ14" s="401">
        <v>11223067</v>
      </c>
      <c r="CR14" s="414">
        <v>8614400</v>
      </c>
      <c r="CS14" s="401"/>
      <c r="CT14" s="401">
        <v>2608667</v>
      </c>
      <c r="CU14" s="410"/>
      <c r="CV14" s="410"/>
      <c r="CW14" s="401"/>
      <c r="CX14" s="408"/>
      <c r="CY14" s="408"/>
      <c r="CZ14" s="408"/>
      <c r="DA14" s="408"/>
      <c r="DB14" s="408"/>
      <c r="DC14" s="408"/>
      <c r="DD14" s="408"/>
      <c r="DE14" s="408"/>
      <c r="DF14" s="408"/>
      <c r="DG14" s="408"/>
      <c r="DH14" s="408"/>
      <c r="DI14" s="408">
        <f t="shared" si="7"/>
        <v>54493001</v>
      </c>
      <c r="DJ14" s="408">
        <f t="shared" si="8"/>
        <v>54493001</v>
      </c>
      <c r="DK14" s="408">
        <f t="shared" si="9"/>
        <v>54493001</v>
      </c>
      <c r="DL14" s="408">
        <f t="shared" si="10"/>
        <v>54493001</v>
      </c>
      <c r="DM14" s="408">
        <f>+DK14</f>
        <v>54493001</v>
      </c>
      <c r="DN14" s="408"/>
      <c r="DO14" s="403"/>
      <c r="DP14" s="403"/>
      <c r="DQ14" s="403"/>
      <c r="DR14" s="403"/>
      <c r="DS14" s="403"/>
      <c r="DT14" s="403"/>
      <c r="DU14" s="403"/>
      <c r="DV14" s="403"/>
      <c r="DW14" s="403"/>
      <c r="DX14" s="403"/>
      <c r="DY14" s="403"/>
      <c r="DZ14" s="403"/>
      <c r="EA14" s="403"/>
      <c r="EB14" s="403"/>
      <c r="EC14" s="403"/>
      <c r="ED14" s="403"/>
      <c r="EE14" s="403"/>
      <c r="EF14" s="403"/>
      <c r="EG14" s="403"/>
      <c r="EH14" s="403"/>
      <c r="EI14" s="403"/>
      <c r="EJ14" s="403"/>
      <c r="EK14" s="403"/>
      <c r="EL14" s="403"/>
      <c r="EM14" s="396">
        <f>EI14+EG14+EE14+EC14+EA14+DY14+DW14+DU14+DS14+DQ14+DH14+EK14</f>
        <v>0</v>
      </c>
      <c r="EN14" s="409">
        <f>DH14+DQ14+DS14+DU14</f>
        <v>0</v>
      </c>
      <c r="EO14" s="403">
        <f>DP14+DR14+DT14+DV14</f>
        <v>0</v>
      </c>
      <c r="EP14" s="409">
        <f>DQ14+DS14+DU14+DW14+DY14+EA14+EC14+EE14+EG14+EI14+EK14+DH14</f>
        <v>0</v>
      </c>
      <c r="EQ14" s="403">
        <f>DP14+DR14+DT14+DV14</f>
        <v>0</v>
      </c>
      <c r="ER14" s="400">
        <f t="shared" si="11"/>
        <v>0</v>
      </c>
      <c r="ES14" s="400">
        <f t="shared" si="12"/>
        <v>1</v>
      </c>
      <c r="ET14" s="400">
        <f t="shared" si="13"/>
        <v>1</v>
      </c>
      <c r="EU14" s="400">
        <f>IFERROR((DK14+CI14+BE14+AA14)/(Z14+BD14+CH14+DJ14),0)</f>
        <v>1</v>
      </c>
      <c r="EV14" s="400">
        <f t="shared" si="14"/>
        <v>1</v>
      </c>
      <c r="EW14" s="563"/>
      <c r="EX14" s="563"/>
      <c r="EY14" s="563"/>
      <c r="EZ14" s="560"/>
      <c r="FA14" s="560"/>
      <c r="FB14" s="75"/>
    </row>
    <row r="15" spans="1:158" ht="24.75" customHeight="1" thickBot="1" x14ac:dyDescent="0.3">
      <c r="A15" s="518"/>
      <c r="B15" s="565"/>
      <c r="C15" s="523"/>
      <c r="D15" s="523"/>
      <c r="E15" s="515"/>
      <c r="F15" s="81" t="s">
        <v>331</v>
      </c>
      <c r="G15" s="415">
        <f>AA15+BE15+CI15+DL15+DN15</f>
        <v>5</v>
      </c>
      <c r="H15" s="416">
        <f>+H10</f>
        <v>0.5</v>
      </c>
      <c r="I15" s="416"/>
      <c r="J15" s="416"/>
      <c r="K15" s="416">
        <f t="shared" ref="K15:T15" si="15">+K10</f>
        <v>0.5</v>
      </c>
      <c r="L15" s="416">
        <f t="shared" si="15"/>
        <v>0</v>
      </c>
      <c r="M15" s="416">
        <f t="shared" si="15"/>
        <v>0.5</v>
      </c>
      <c r="N15" s="416">
        <f t="shared" si="15"/>
        <v>0</v>
      </c>
      <c r="O15" s="416">
        <f t="shared" si="15"/>
        <v>0.5</v>
      </c>
      <c r="P15" s="416">
        <f t="shared" si="15"/>
        <v>0.2</v>
      </c>
      <c r="Q15" s="416">
        <f t="shared" si="15"/>
        <v>0.5</v>
      </c>
      <c r="R15" s="416">
        <f t="shared" si="15"/>
        <v>0.2</v>
      </c>
      <c r="S15" s="416">
        <f t="shared" si="15"/>
        <v>0.5</v>
      </c>
      <c r="T15" s="416">
        <f t="shared" si="15"/>
        <v>0.4</v>
      </c>
      <c r="U15" s="416"/>
      <c r="V15" s="416">
        <f>+V10</f>
        <v>0.5</v>
      </c>
      <c r="W15" s="417"/>
      <c r="X15" s="417"/>
      <c r="Y15" s="417"/>
      <c r="Z15" s="416"/>
      <c r="AA15" s="416">
        <f t="shared" ref="AA15:AZ15" si="16">+AA10</f>
        <v>0.5</v>
      </c>
      <c r="AB15" s="416">
        <f t="shared" si="16"/>
        <v>2.5</v>
      </c>
      <c r="AC15" s="416">
        <f t="shared" si="16"/>
        <v>0</v>
      </c>
      <c r="AD15" s="416">
        <f t="shared" si="16"/>
        <v>0</v>
      </c>
      <c r="AE15" s="416">
        <f t="shared" si="16"/>
        <v>0</v>
      </c>
      <c r="AF15" s="416">
        <f t="shared" si="16"/>
        <v>0</v>
      </c>
      <c r="AG15" s="416">
        <f t="shared" si="16"/>
        <v>0.25</v>
      </c>
      <c r="AH15" s="416">
        <f t="shared" si="16"/>
        <v>0.02</v>
      </c>
      <c r="AI15" s="416">
        <f t="shared" si="16"/>
        <v>0.48</v>
      </c>
      <c r="AJ15" s="416">
        <f t="shared" si="16"/>
        <v>0.48</v>
      </c>
      <c r="AK15" s="416">
        <f t="shared" si="16"/>
        <v>0.25</v>
      </c>
      <c r="AL15" s="416">
        <f t="shared" si="16"/>
        <v>0.25</v>
      </c>
      <c r="AM15" s="416">
        <f t="shared" si="16"/>
        <v>0.25</v>
      </c>
      <c r="AN15" s="416">
        <f t="shared" si="16"/>
        <v>0.25</v>
      </c>
      <c r="AO15" s="416">
        <f t="shared" si="16"/>
        <v>0.25</v>
      </c>
      <c r="AP15" s="416">
        <f t="shared" si="16"/>
        <v>0.25</v>
      </c>
      <c r="AQ15" s="416">
        <f t="shared" si="16"/>
        <v>0</v>
      </c>
      <c r="AR15" s="416">
        <f t="shared" si="16"/>
        <v>0</v>
      </c>
      <c r="AS15" s="416">
        <f t="shared" si="16"/>
        <v>0</v>
      </c>
      <c r="AT15" s="416">
        <f t="shared" si="16"/>
        <v>0</v>
      </c>
      <c r="AU15" s="416">
        <f t="shared" si="16"/>
        <v>0</v>
      </c>
      <c r="AV15" s="416">
        <f t="shared" si="16"/>
        <v>0</v>
      </c>
      <c r="AW15" s="416">
        <f t="shared" si="16"/>
        <v>0</v>
      </c>
      <c r="AX15" s="416">
        <f t="shared" si="16"/>
        <v>0</v>
      </c>
      <c r="AY15" s="416">
        <f t="shared" si="16"/>
        <v>0.02</v>
      </c>
      <c r="AZ15" s="416">
        <f t="shared" si="16"/>
        <v>0.25</v>
      </c>
      <c r="BA15" s="416">
        <f t="shared" si="0"/>
        <v>1.5</v>
      </c>
      <c r="BB15" s="416">
        <f t="shared" si="1"/>
        <v>1.5</v>
      </c>
      <c r="BC15" s="416">
        <f t="shared" si="1"/>
        <v>1.5</v>
      </c>
      <c r="BD15" s="416">
        <f t="shared" si="2"/>
        <v>1.5</v>
      </c>
      <c r="BE15" s="416">
        <f t="shared" si="3"/>
        <v>1.5</v>
      </c>
      <c r="BF15" s="416">
        <v>2</v>
      </c>
      <c r="BG15" s="416">
        <v>0</v>
      </c>
      <c r="BH15" s="416">
        <v>0</v>
      </c>
      <c r="BI15" s="416">
        <v>0</v>
      </c>
      <c r="BJ15" s="416">
        <v>0</v>
      </c>
      <c r="BK15" s="416">
        <v>0</v>
      </c>
      <c r="BL15" s="416">
        <v>0</v>
      </c>
      <c r="BM15" s="416">
        <v>0</v>
      </c>
      <c r="BN15" s="416">
        <v>0</v>
      </c>
      <c r="BO15" s="416">
        <v>0</v>
      </c>
      <c r="BP15" s="416">
        <v>0</v>
      </c>
      <c r="BQ15" s="416">
        <v>1</v>
      </c>
      <c r="BR15" s="416">
        <v>0</v>
      </c>
      <c r="BS15" s="416">
        <v>0</v>
      </c>
      <c r="BT15" s="416">
        <v>0</v>
      </c>
      <c r="BU15" s="416">
        <v>0</v>
      </c>
      <c r="BV15" s="416">
        <v>0</v>
      </c>
      <c r="BW15" s="416">
        <v>0</v>
      </c>
      <c r="BX15" s="416">
        <v>1</v>
      </c>
      <c r="BY15" s="416">
        <v>0</v>
      </c>
      <c r="BZ15" s="416">
        <v>0</v>
      </c>
      <c r="CA15" s="416">
        <v>0</v>
      </c>
      <c r="CB15" s="416">
        <v>1</v>
      </c>
      <c r="CC15" s="416">
        <v>2</v>
      </c>
      <c r="CD15" s="416">
        <v>1</v>
      </c>
      <c r="CE15" s="416">
        <f t="shared" si="4"/>
        <v>3</v>
      </c>
      <c r="CF15" s="416">
        <f t="shared" si="5"/>
        <v>3</v>
      </c>
      <c r="CG15" s="416">
        <f t="shared" si="6"/>
        <v>3</v>
      </c>
      <c r="CH15" s="416">
        <f>+CC15+CA15+BY15+BW15+BU15+BS15+BQ15+BO15+BM15+BK15+BI15+BG15</f>
        <v>3</v>
      </c>
      <c r="CI15" s="416">
        <f>CG15</f>
        <v>3</v>
      </c>
      <c r="CJ15" s="416">
        <v>0</v>
      </c>
      <c r="CK15" s="416">
        <v>0</v>
      </c>
      <c r="CL15" s="416">
        <v>0</v>
      </c>
      <c r="CM15" s="416">
        <v>0</v>
      </c>
      <c r="CN15" s="416">
        <v>0</v>
      </c>
      <c r="CO15" s="416"/>
      <c r="CP15" s="416"/>
      <c r="CQ15" s="416"/>
      <c r="CR15" s="416"/>
      <c r="CS15" s="416"/>
      <c r="CT15" s="416"/>
      <c r="CU15" s="418"/>
      <c r="CV15" s="418"/>
      <c r="CW15" s="416"/>
      <c r="CX15" s="416"/>
      <c r="CY15" s="416"/>
      <c r="CZ15" s="416"/>
      <c r="DA15" s="416"/>
      <c r="DB15" s="416"/>
      <c r="DC15" s="416"/>
      <c r="DD15" s="416"/>
      <c r="DE15" s="416"/>
      <c r="DF15" s="416"/>
      <c r="DG15" s="416"/>
      <c r="DH15" s="416"/>
      <c r="DI15" s="416">
        <f t="shared" si="7"/>
        <v>0</v>
      </c>
      <c r="DJ15" s="416">
        <f t="shared" si="8"/>
        <v>0</v>
      </c>
      <c r="DK15" s="416">
        <f t="shared" si="9"/>
        <v>0</v>
      </c>
      <c r="DL15" s="416">
        <f t="shared" si="10"/>
        <v>0</v>
      </c>
      <c r="DM15" s="416">
        <f t="shared" si="10"/>
        <v>0</v>
      </c>
      <c r="DN15" s="416">
        <f>+DN10</f>
        <v>0</v>
      </c>
      <c r="DO15" s="419"/>
      <c r="DP15" s="419"/>
      <c r="DQ15" s="419"/>
      <c r="DR15" s="419"/>
      <c r="DS15" s="419"/>
      <c r="DT15" s="419"/>
      <c r="DU15" s="419"/>
      <c r="DV15" s="419"/>
      <c r="DW15" s="419"/>
      <c r="DX15" s="419"/>
      <c r="DY15" s="419"/>
      <c r="DZ15" s="419"/>
      <c r="EA15" s="419"/>
      <c r="EB15" s="419"/>
      <c r="EC15" s="419"/>
      <c r="ED15" s="419"/>
      <c r="EE15" s="419"/>
      <c r="EF15" s="419"/>
      <c r="EG15" s="419"/>
      <c r="EH15" s="419"/>
      <c r="EI15" s="419"/>
      <c r="EJ15" s="419"/>
      <c r="EK15" s="419"/>
      <c r="EL15" s="419"/>
      <c r="EM15" s="416">
        <f>EM10+EM13</f>
        <v>0</v>
      </c>
      <c r="EN15" s="415">
        <f>EN10+EN13</f>
        <v>0</v>
      </c>
      <c r="EO15" s="420">
        <f>EO10+EO13</f>
        <v>0</v>
      </c>
      <c r="EP15" s="415">
        <f>EP10+EP13</f>
        <v>0</v>
      </c>
      <c r="EQ15" s="416">
        <f>EQ10+EQ13</f>
        <v>0</v>
      </c>
      <c r="ER15" s="421">
        <f t="shared" si="11"/>
        <v>0</v>
      </c>
      <c r="ES15" s="421">
        <f t="shared" si="12"/>
        <v>0</v>
      </c>
      <c r="ET15" s="421">
        <f t="shared" si="13"/>
        <v>0</v>
      </c>
      <c r="EU15" s="421">
        <f>IFERROR((DK15+CI15+BE15+AA15)/(Z15+BD15+CH15+DJ15),0)</f>
        <v>1.1111111111111112</v>
      </c>
      <c r="EV15" s="421">
        <f t="shared" si="14"/>
        <v>1</v>
      </c>
      <c r="EW15" s="563"/>
      <c r="EX15" s="563"/>
      <c r="EY15" s="563"/>
      <c r="EZ15" s="560"/>
      <c r="FA15" s="560"/>
      <c r="FB15" s="75"/>
    </row>
    <row r="16" spans="1:158" ht="24.75" customHeight="1" thickBot="1" x14ac:dyDescent="0.3">
      <c r="A16" s="518"/>
      <c r="B16" s="566"/>
      <c r="C16" s="570"/>
      <c r="D16" s="570"/>
      <c r="E16" s="577"/>
      <c r="F16" s="82" t="s">
        <v>332</v>
      </c>
      <c r="G16" s="298">
        <f>G11+G14</f>
        <v>716146034</v>
      </c>
      <c r="H16" s="299">
        <f>+H11+H14</f>
        <v>100000000</v>
      </c>
      <c r="I16" s="299"/>
      <c r="J16" s="299"/>
      <c r="K16" s="299">
        <f t="shared" ref="K16:V16" si="17">+K11+K14</f>
        <v>100000000</v>
      </c>
      <c r="L16" s="299">
        <f t="shared" si="17"/>
        <v>0</v>
      </c>
      <c r="M16" s="299">
        <f t="shared" si="17"/>
        <v>100000000</v>
      </c>
      <c r="N16" s="299">
        <f t="shared" si="17"/>
        <v>54304000</v>
      </c>
      <c r="O16" s="299">
        <f t="shared" si="17"/>
        <v>100000000</v>
      </c>
      <c r="P16" s="299">
        <f t="shared" si="17"/>
        <v>62272000</v>
      </c>
      <c r="Q16" s="299">
        <f t="shared" si="17"/>
        <v>100000000</v>
      </c>
      <c r="R16" s="299">
        <f t="shared" si="17"/>
        <v>62272000</v>
      </c>
      <c r="S16" s="299">
        <f t="shared" si="17"/>
        <v>100000000</v>
      </c>
      <c r="T16" s="299">
        <f t="shared" si="17"/>
        <v>62272000</v>
      </c>
      <c r="U16" s="299">
        <f t="shared" si="17"/>
        <v>78504000</v>
      </c>
      <c r="V16" s="299">
        <f t="shared" si="17"/>
        <v>78504000</v>
      </c>
      <c r="W16" s="299"/>
      <c r="X16" s="299"/>
      <c r="Y16" s="299"/>
      <c r="Z16" s="299">
        <f t="shared" ref="Z16:AZ16" si="18">+Z11+Z14</f>
        <v>78504000</v>
      </c>
      <c r="AA16" s="299">
        <f t="shared" si="18"/>
        <v>78504000</v>
      </c>
      <c r="AB16" s="299">
        <f t="shared" si="18"/>
        <v>729446866</v>
      </c>
      <c r="AC16" s="299">
        <f t="shared" si="18"/>
        <v>13669000</v>
      </c>
      <c r="AD16" s="299">
        <f t="shared" si="18"/>
        <v>13669000</v>
      </c>
      <c r="AE16" s="299">
        <f t="shared" si="18"/>
        <v>13298933</v>
      </c>
      <c r="AF16" s="299">
        <f t="shared" si="18"/>
        <v>13298933</v>
      </c>
      <c r="AG16" s="299">
        <f t="shared" si="18"/>
        <v>2478933</v>
      </c>
      <c r="AH16" s="299">
        <f t="shared" si="18"/>
        <v>2478933</v>
      </c>
      <c r="AI16" s="299">
        <f t="shared" si="18"/>
        <v>0</v>
      </c>
      <c r="AJ16" s="299">
        <f t="shared" si="18"/>
        <v>0</v>
      </c>
      <c r="AK16" s="299">
        <f t="shared" si="18"/>
        <v>0</v>
      </c>
      <c r="AL16" s="299">
        <f t="shared" si="18"/>
        <v>0</v>
      </c>
      <c r="AM16" s="299">
        <f t="shared" si="18"/>
        <v>0</v>
      </c>
      <c r="AN16" s="299">
        <f t="shared" si="18"/>
        <v>0</v>
      </c>
      <c r="AO16" s="299">
        <f t="shared" si="18"/>
        <v>0</v>
      </c>
      <c r="AP16" s="299">
        <f t="shared" si="18"/>
        <v>0</v>
      </c>
      <c r="AQ16" s="299">
        <f t="shared" si="18"/>
        <v>0</v>
      </c>
      <c r="AR16" s="299">
        <f t="shared" si="18"/>
        <v>0</v>
      </c>
      <c r="AS16" s="299">
        <f t="shared" si="18"/>
        <v>11508000</v>
      </c>
      <c r="AT16" s="299">
        <f t="shared" si="18"/>
        <v>0</v>
      </c>
      <c r="AU16" s="299">
        <f t="shared" si="18"/>
        <v>11508000</v>
      </c>
      <c r="AV16" s="299">
        <f t="shared" si="18"/>
        <v>7672000</v>
      </c>
      <c r="AW16" s="299">
        <f t="shared" si="18"/>
        <v>0</v>
      </c>
      <c r="AX16" s="300">
        <f t="shared" si="18"/>
        <v>0</v>
      </c>
      <c r="AY16" s="299">
        <f t="shared" si="18"/>
        <v>0</v>
      </c>
      <c r="AZ16" s="299">
        <f t="shared" si="18"/>
        <v>0</v>
      </c>
      <c r="BA16" s="299">
        <f t="shared" si="0"/>
        <v>52462866</v>
      </c>
      <c r="BB16" s="299">
        <f t="shared" si="1"/>
        <v>52462866</v>
      </c>
      <c r="BC16" s="299">
        <f t="shared" si="1"/>
        <v>37118866</v>
      </c>
      <c r="BD16" s="299">
        <f t="shared" si="2"/>
        <v>52462866</v>
      </c>
      <c r="BE16" s="299">
        <f t="shared" si="3"/>
        <v>37118866</v>
      </c>
      <c r="BF16" s="299">
        <v>491734100</v>
      </c>
      <c r="BG16" s="299">
        <f t="shared" ref="BG16:CD16" si="19">+BG11+BG14</f>
        <v>478551000</v>
      </c>
      <c r="BH16" s="299">
        <f t="shared" si="19"/>
        <v>478551000</v>
      </c>
      <c r="BI16" s="299">
        <f t="shared" si="19"/>
        <v>7672000</v>
      </c>
      <c r="BJ16" s="299">
        <f t="shared" si="19"/>
        <v>0</v>
      </c>
      <c r="BK16" s="299">
        <f t="shared" si="19"/>
        <v>0</v>
      </c>
      <c r="BL16" s="299">
        <f t="shared" si="19"/>
        <v>5114667</v>
      </c>
      <c r="BM16" s="299">
        <f t="shared" si="19"/>
        <v>0</v>
      </c>
      <c r="BN16" s="301">
        <f t="shared" si="19"/>
        <v>0</v>
      </c>
      <c r="BO16" s="301">
        <f t="shared" si="19"/>
        <v>0</v>
      </c>
      <c r="BP16" s="301">
        <f t="shared" si="19"/>
        <v>0</v>
      </c>
      <c r="BQ16" s="301">
        <f t="shared" si="19"/>
        <v>0</v>
      </c>
      <c r="BR16" s="301">
        <f t="shared" si="19"/>
        <v>0</v>
      </c>
      <c r="BS16" s="301">
        <f t="shared" si="19"/>
        <v>0</v>
      </c>
      <c r="BT16" s="301">
        <f t="shared" si="19"/>
        <v>0</v>
      </c>
      <c r="BU16" s="301">
        <f t="shared" si="19"/>
        <v>0</v>
      </c>
      <c r="BV16" s="301">
        <f t="shared" si="19"/>
        <v>2557333</v>
      </c>
      <c r="BW16" s="301">
        <f t="shared" si="19"/>
        <v>58376133</v>
      </c>
      <c r="BX16" s="301">
        <f t="shared" si="19"/>
        <v>23720700</v>
      </c>
      <c r="BY16" s="301">
        <f t="shared" si="19"/>
        <v>5511100</v>
      </c>
      <c r="BZ16" s="301">
        <f t="shared" si="19"/>
        <v>0</v>
      </c>
      <c r="CA16" s="301">
        <f t="shared" si="19"/>
        <v>0</v>
      </c>
      <c r="CB16" s="301">
        <f t="shared" si="19"/>
        <v>13541333</v>
      </c>
      <c r="CC16" s="301">
        <f t="shared" si="19"/>
        <v>-3504800</v>
      </c>
      <c r="CD16" s="301">
        <f t="shared" si="19"/>
        <v>22545134</v>
      </c>
      <c r="CE16" s="299">
        <f t="shared" si="4"/>
        <v>546605433</v>
      </c>
      <c r="CF16" s="299">
        <f t="shared" si="5"/>
        <v>546605433</v>
      </c>
      <c r="CG16" s="299">
        <f t="shared" si="6"/>
        <v>546030167</v>
      </c>
      <c r="CH16" s="299">
        <f>+CC16+CA16+BY16+BW16+BU16+BS16+BQ16+BO16+BM16+BK16+BI16+BG16</f>
        <v>546605433</v>
      </c>
      <c r="CI16" s="299">
        <f>+CI11+CI14</f>
        <v>546030167</v>
      </c>
      <c r="CJ16" s="299">
        <v>0</v>
      </c>
      <c r="CK16" s="299">
        <f t="shared" ref="CK16:CP16" si="20">CK11+CK14</f>
        <v>14335000</v>
      </c>
      <c r="CL16" s="299">
        <f t="shared" si="20"/>
        <v>14335000</v>
      </c>
      <c r="CM16" s="299">
        <f t="shared" si="20"/>
        <v>24438267</v>
      </c>
      <c r="CN16" s="299">
        <f t="shared" si="20"/>
        <v>24438267</v>
      </c>
      <c r="CO16" s="299">
        <f t="shared" si="20"/>
        <v>4496667</v>
      </c>
      <c r="CP16" s="299">
        <f t="shared" si="20"/>
        <v>4496667</v>
      </c>
      <c r="CQ16" s="299">
        <f t="shared" ref="CQ16:DH16" si="21">CQ11+CQ14</f>
        <v>11223067</v>
      </c>
      <c r="CR16" s="299">
        <f t="shared" si="21"/>
        <v>8614400</v>
      </c>
      <c r="CS16" s="299">
        <f t="shared" si="21"/>
        <v>0</v>
      </c>
      <c r="CT16" s="299">
        <f t="shared" si="21"/>
        <v>2608667</v>
      </c>
      <c r="CU16" s="299">
        <f t="shared" si="21"/>
        <v>0</v>
      </c>
      <c r="CV16" s="299">
        <f t="shared" si="21"/>
        <v>0</v>
      </c>
      <c r="CW16" s="299">
        <f t="shared" si="21"/>
        <v>0</v>
      </c>
      <c r="CX16" s="302">
        <f t="shared" si="21"/>
        <v>0</v>
      </c>
      <c r="CY16" s="302">
        <f t="shared" si="21"/>
        <v>0</v>
      </c>
      <c r="CZ16" s="302">
        <f t="shared" si="21"/>
        <v>0</v>
      </c>
      <c r="DA16" s="302">
        <f t="shared" si="21"/>
        <v>0</v>
      </c>
      <c r="DB16" s="302">
        <f t="shared" si="21"/>
        <v>0</v>
      </c>
      <c r="DC16" s="302">
        <f t="shared" si="21"/>
        <v>0</v>
      </c>
      <c r="DD16" s="302">
        <f t="shared" si="21"/>
        <v>0</v>
      </c>
      <c r="DE16" s="302">
        <f t="shared" si="21"/>
        <v>0</v>
      </c>
      <c r="DF16" s="302">
        <f t="shared" si="21"/>
        <v>0</v>
      </c>
      <c r="DG16" s="302">
        <f t="shared" si="21"/>
        <v>0</v>
      </c>
      <c r="DH16" s="302">
        <f t="shared" si="21"/>
        <v>0</v>
      </c>
      <c r="DI16" s="302">
        <f t="shared" si="7"/>
        <v>54493001</v>
      </c>
      <c r="DJ16" s="302">
        <f t="shared" si="8"/>
        <v>54493001</v>
      </c>
      <c r="DK16" s="302">
        <f t="shared" si="9"/>
        <v>54493001</v>
      </c>
      <c r="DL16" s="302">
        <f t="shared" si="10"/>
        <v>54493001</v>
      </c>
      <c r="DM16" s="302">
        <f t="shared" si="10"/>
        <v>54493001</v>
      </c>
      <c r="DN16" s="302">
        <f t="shared" ref="DN16:EL16" si="22">+DN11+DN14</f>
        <v>0</v>
      </c>
      <c r="DO16" s="301">
        <f t="shared" si="22"/>
        <v>0</v>
      </c>
      <c r="DP16" s="301">
        <f t="shared" si="22"/>
        <v>0</v>
      </c>
      <c r="DQ16" s="301">
        <f t="shared" si="22"/>
        <v>0</v>
      </c>
      <c r="DR16" s="301">
        <f t="shared" si="22"/>
        <v>0</v>
      </c>
      <c r="DS16" s="301">
        <f t="shared" si="22"/>
        <v>0</v>
      </c>
      <c r="DT16" s="301">
        <f t="shared" si="22"/>
        <v>0</v>
      </c>
      <c r="DU16" s="301">
        <f t="shared" si="22"/>
        <v>0</v>
      </c>
      <c r="DV16" s="301">
        <f t="shared" si="22"/>
        <v>0</v>
      </c>
      <c r="DW16" s="301">
        <f t="shared" si="22"/>
        <v>0</v>
      </c>
      <c r="DX16" s="301">
        <f t="shared" si="22"/>
        <v>0</v>
      </c>
      <c r="DY16" s="301">
        <f t="shared" si="22"/>
        <v>0</v>
      </c>
      <c r="DZ16" s="301">
        <f t="shared" si="22"/>
        <v>0</v>
      </c>
      <c r="EA16" s="301">
        <f t="shared" si="22"/>
        <v>0</v>
      </c>
      <c r="EB16" s="301">
        <f t="shared" si="22"/>
        <v>0</v>
      </c>
      <c r="EC16" s="301">
        <f t="shared" si="22"/>
        <v>0</v>
      </c>
      <c r="ED16" s="301">
        <f t="shared" si="22"/>
        <v>0</v>
      </c>
      <c r="EE16" s="301">
        <f t="shared" si="22"/>
        <v>0</v>
      </c>
      <c r="EF16" s="301">
        <f t="shared" si="22"/>
        <v>0</v>
      </c>
      <c r="EG16" s="301">
        <f t="shared" si="22"/>
        <v>0</v>
      </c>
      <c r="EH16" s="301">
        <f t="shared" si="22"/>
        <v>0</v>
      </c>
      <c r="EI16" s="301">
        <f t="shared" si="22"/>
        <v>0</v>
      </c>
      <c r="EJ16" s="301">
        <f t="shared" si="22"/>
        <v>0</v>
      </c>
      <c r="EK16" s="301">
        <f t="shared" si="22"/>
        <v>0</v>
      </c>
      <c r="EL16" s="301">
        <f t="shared" si="22"/>
        <v>0</v>
      </c>
      <c r="EM16" s="303">
        <f>EK16+EI16+EG16+EE16+EC16+EA16+DY16+DW16+DU16+DS16+DQ16+DH16</f>
        <v>0</v>
      </c>
      <c r="EN16" s="301">
        <f>+EN11+EN14</f>
        <v>0</v>
      </c>
      <c r="EO16" s="301">
        <f>+EO11+EO14</f>
        <v>0</v>
      </c>
      <c r="EP16" s="301">
        <f>+EP11+EP14</f>
        <v>0</v>
      </c>
      <c r="EQ16" s="301">
        <f>+EQ11+EQ14</f>
        <v>0</v>
      </c>
      <c r="ER16" s="304">
        <f t="shared" si="11"/>
        <v>0</v>
      </c>
      <c r="ES16" s="304">
        <f>IFERROR(DK16/DJ16,0)</f>
        <v>1</v>
      </c>
      <c r="ET16" s="304">
        <f>IFERROR(DM16/DL16,0)</f>
        <v>1</v>
      </c>
      <c r="EU16" s="304">
        <f>IFERROR((DK16+CI16+BE16+AA16)/(Z16+BD16+CH16+DJ16),0)</f>
        <v>0.97825430873448038</v>
      </c>
      <c r="EV16" s="305">
        <f t="shared" si="14"/>
        <v>1</v>
      </c>
      <c r="EW16" s="585"/>
      <c r="EX16" s="563"/>
      <c r="EY16" s="563"/>
      <c r="EZ16" s="560"/>
      <c r="FA16" s="560"/>
      <c r="FB16" s="75"/>
    </row>
    <row r="17" spans="1:158" ht="24.75" customHeight="1" x14ac:dyDescent="0.25">
      <c r="A17" s="518"/>
      <c r="B17" s="564">
        <v>6</v>
      </c>
      <c r="C17" s="569" t="s">
        <v>333</v>
      </c>
      <c r="D17" s="569" t="s">
        <v>334</v>
      </c>
      <c r="E17" s="576">
        <v>162</v>
      </c>
      <c r="F17" s="74" t="s">
        <v>327</v>
      </c>
      <c r="G17" s="422">
        <v>100</v>
      </c>
      <c r="H17" s="423"/>
      <c r="I17" s="423"/>
      <c r="J17" s="422"/>
      <c r="K17" s="423"/>
      <c r="L17" s="422"/>
      <c r="M17" s="423"/>
      <c r="N17" s="422"/>
      <c r="O17" s="423"/>
      <c r="P17" s="423"/>
      <c r="Q17" s="423"/>
      <c r="R17" s="423"/>
      <c r="S17" s="423"/>
      <c r="T17" s="423"/>
      <c r="U17" s="423"/>
      <c r="V17" s="423"/>
      <c r="W17" s="424"/>
      <c r="X17" s="424"/>
      <c r="Y17" s="424"/>
      <c r="Z17" s="423"/>
      <c r="AA17" s="423"/>
      <c r="AB17" s="423"/>
      <c r="AC17" s="423"/>
      <c r="AD17" s="423"/>
      <c r="AE17" s="423"/>
      <c r="AF17" s="423"/>
      <c r="AG17" s="423"/>
      <c r="AH17" s="423"/>
      <c r="AI17" s="423"/>
      <c r="AJ17" s="423"/>
      <c r="AK17" s="423"/>
      <c r="AL17" s="423"/>
      <c r="AM17" s="423"/>
      <c r="AN17" s="423"/>
      <c r="AO17" s="423"/>
      <c r="AP17" s="423"/>
      <c r="AQ17" s="423"/>
      <c r="AR17" s="423"/>
      <c r="AS17" s="423"/>
      <c r="AT17" s="423"/>
      <c r="AU17" s="423"/>
      <c r="AV17" s="423"/>
      <c r="AW17" s="423"/>
      <c r="AX17" s="423"/>
      <c r="AY17" s="423"/>
      <c r="AZ17" s="423"/>
      <c r="BA17" s="423"/>
      <c r="BB17" s="423"/>
      <c r="BC17" s="423"/>
      <c r="BD17" s="423"/>
      <c r="BE17" s="423"/>
      <c r="BF17" s="423"/>
      <c r="BG17" s="423"/>
      <c r="BH17" s="423"/>
      <c r="BI17" s="423"/>
      <c r="BJ17" s="423"/>
      <c r="BK17" s="423"/>
      <c r="BL17" s="423"/>
      <c r="BM17" s="423"/>
      <c r="BN17" s="423"/>
      <c r="BO17" s="423"/>
      <c r="BP17" s="423"/>
      <c r="BQ17" s="423"/>
      <c r="BR17" s="423"/>
      <c r="BS17" s="423"/>
      <c r="BT17" s="423"/>
      <c r="BU17" s="423"/>
      <c r="BV17" s="423"/>
      <c r="BW17" s="423"/>
      <c r="BX17" s="423"/>
      <c r="BY17" s="423"/>
      <c r="BZ17" s="423"/>
      <c r="CA17" s="423"/>
      <c r="CB17" s="423"/>
      <c r="CC17" s="423"/>
      <c r="CD17" s="423"/>
      <c r="CE17" s="423"/>
      <c r="CF17" s="423">
        <f t="shared" si="5"/>
        <v>0</v>
      </c>
      <c r="CG17" s="423">
        <f t="shared" si="6"/>
        <v>0</v>
      </c>
      <c r="CH17" s="423"/>
      <c r="CI17" s="423"/>
      <c r="CJ17" s="425">
        <v>1</v>
      </c>
      <c r="CK17" s="425">
        <v>0</v>
      </c>
      <c r="CL17" s="425">
        <v>0</v>
      </c>
      <c r="CM17" s="425">
        <v>0.1</v>
      </c>
      <c r="CN17" s="425">
        <v>0.1</v>
      </c>
      <c r="CO17" s="425">
        <v>0.1</v>
      </c>
      <c r="CP17" s="425">
        <v>0.1</v>
      </c>
      <c r="CQ17" s="425">
        <v>0.1</v>
      </c>
      <c r="CR17" s="426">
        <v>0.1</v>
      </c>
      <c r="CS17" s="425">
        <v>0.1</v>
      </c>
      <c r="CT17" s="425">
        <v>0.1</v>
      </c>
      <c r="CU17" s="427">
        <v>0.1</v>
      </c>
      <c r="CV17" s="427">
        <v>0.1</v>
      </c>
      <c r="CW17" s="425">
        <v>0.1</v>
      </c>
      <c r="CX17" s="426">
        <v>0.1</v>
      </c>
      <c r="CY17" s="426">
        <v>0.1</v>
      </c>
      <c r="CZ17" s="426">
        <v>0.1</v>
      </c>
      <c r="DA17" s="426">
        <v>0.1</v>
      </c>
      <c r="DB17" s="426">
        <v>0.1</v>
      </c>
      <c r="DC17" s="426">
        <v>0.1</v>
      </c>
      <c r="DD17" s="426">
        <v>0.1</v>
      </c>
      <c r="DE17" s="426">
        <v>0.05</v>
      </c>
      <c r="DF17" s="426">
        <v>0.05</v>
      </c>
      <c r="DG17" s="426">
        <v>0.05</v>
      </c>
      <c r="DH17" s="426">
        <v>0.05</v>
      </c>
      <c r="DI17" s="426">
        <f t="shared" si="7"/>
        <v>0.99999999999999989</v>
      </c>
      <c r="DJ17" s="426">
        <f t="shared" si="8"/>
        <v>1</v>
      </c>
      <c r="DK17" s="426">
        <f t="shared" si="9"/>
        <v>1</v>
      </c>
      <c r="DL17" s="426">
        <v>1</v>
      </c>
      <c r="DM17" s="426">
        <f t="shared" ref="DL17:DM20" si="23">+DK17</f>
        <v>1</v>
      </c>
      <c r="DN17" s="426">
        <v>0</v>
      </c>
      <c r="DO17" s="422"/>
      <c r="DP17" s="422"/>
      <c r="DQ17" s="422"/>
      <c r="DR17" s="422"/>
      <c r="DS17" s="422"/>
      <c r="DT17" s="422"/>
      <c r="DU17" s="422"/>
      <c r="DV17" s="422"/>
      <c r="DW17" s="422"/>
      <c r="DX17" s="422"/>
      <c r="DY17" s="422"/>
      <c r="DZ17" s="422"/>
      <c r="EA17" s="422"/>
      <c r="EB17" s="422"/>
      <c r="EC17" s="422"/>
      <c r="ED17" s="422"/>
      <c r="EE17" s="422"/>
      <c r="EF17" s="422"/>
      <c r="EG17" s="422"/>
      <c r="EH17" s="422"/>
      <c r="EI17" s="422"/>
      <c r="EJ17" s="422"/>
      <c r="EK17" s="422"/>
      <c r="EL17" s="422"/>
      <c r="EM17" s="428">
        <f>EK17+EI17+EG17+EE17+EA17+DY17+DW17+DU17+DS17+DQ17+DH17+EC17</f>
        <v>0.05</v>
      </c>
      <c r="EN17" s="428">
        <f>DH17+DQ17+DS17+DU17</f>
        <v>0.05</v>
      </c>
      <c r="EO17" s="428">
        <f>DP17+DR17+DT17+DV17</f>
        <v>0</v>
      </c>
      <c r="EP17" s="428">
        <f>EM17+DF17</f>
        <v>0.1</v>
      </c>
      <c r="EQ17" s="428">
        <f>DF17+EO17</f>
        <v>0.05</v>
      </c>
      <c r="ER17" s="429">
        <f>IFERROR(DH17/DG17,0)</f>
        <v>1</v>
      </c>
      <c r="ES17" s="429">
        <f t="shared" si="12"/>
        <v>1</v>
      </c>
      <c r="ET17" s="429">
        <f t="shared" si="13"/>
        <v>1</v>
      </c>
      <c r="EU17" s="429">
        <f t="shared" ref="EU17:EU50" si="24">IFERROR((DK17+CI17+BE17+AA17)/(Z17+BD17+CH17+DJ17),0)</f>
        <v>1</v>
      </c>
      <c r="EV17" s="297">
        <f>60/200</f>
        <v>0.3</v>
      </c>
      <c r="EW17" s="563" t="s">
        <v>755</v>
      </c>
      <c r="EX17" s="563" t="s">
        <v>180</v>
      </c>
      <c r="EY17" s="563" t="s">
        <v>180</v>
      </c>
      <c r="EZ17" s="561" t="s">
        <v>335</v>
      </c>
      <c r="FA17" s="561" t="s">
        <v>336</v>
      </c>
      <c r="FB17" s="75"/>
    </row>
    <row r="18" spans="1:158" ht="24.75" customHeight="1" x14ac:dyDescent="0.25">
      <c r="A18" s="518"/>
      <c r="B18" s="565"/>
      <c r="C18" s="523"/>
      <c r="D18" s="523"/>
      <c r="E18" s="515"/>
      <c r="F18" s="76" t="s">
        <v>328</v>
      </c>
      <c r="G18" s="401">
        <f>AA18+BE18+CI18+DL18+DN18</f>
        <v>525121000</v>
      </c>
      <c r="H18" s="401"/>
      <c r="I18" s="401"/>
      <c r="J18" s="401"/>
      <c r="K18" s="401"/>
      <c r="L18" s="401"/>
      <c r="M18" s="401"/>
      <c r="N18" s="401"/>
      <c r="O18" s="401"/>
      <c r="P18" s="401"/>
      <c r="Q18" s="401"/>
      <c r="R18" s="401"/>
      <c r="S18" s="401"/>
      <c r="T18" s="401"/>
      <c r="U18" s="401"/>
      <c r="V18" s="401"/>
      <c r="W18" s="401"/>
      <c r="X18" s="401"/>
      <c r="Y18" s="401"/>
      <c r="Z18" s="401"/>
      <c r="AA18" s="401"/>
      <c r="AB18" s="401"/>
      <c r="AC18" s="401"/>
      <c r="AD18" s="401"/>
      <c r="AE18" s="401"/>
      <c r="AF18" s="401"/>
      <c r="AG18" s="401"/>
      <c r="AH18" s="401"/>
      <c r="AI18" s="401"/>
      <c r="AJ18" s="401"/>
      <c r="AK18" s="401"/>
      <c r="AL18" s="401"/>
      <c r="AM18" s="401"/>
      <c r="AN18" s="401"/>
      <c r="AO18" s="401"/>
      <c r="AP18" s="401"/>
      <c r="AQ18" s="401"/>
      <c r="AR18" s="401"/>
      <c r="AS18" s="401"/>
      <c r="AT18" s="401"/>
      <c r="AU18" s="401"/>
      <c r="AV18" s="401"/>
      <c r="AW18" s="401"/>
      <c r="AX18" s="402"/>
      <c r="AY18" s="401"/>
      <c r="AZ18" s="401"/>
      <c r="BA18" s="401"/>
      <c r="BB18" s="401"/>
      <c r="BC18" s="401"/>
      <c r="BD18" s="401"/>
      <c r="BE18" s="401"/>
      <c r="BF18" s="401"/>
      <c r="BG18" s="401"/>
      <c r="BH18" s="401"/>
      <c r="BI18" s="401"/>
      <c r="BJ18" s="401"/>
      <c r="BK18" s="401"/>
      <c r="BL18" s="401"/>
      <c r="BM18" s="401"/>
      <c r="BN18" s="403"/>
      <c r="BO18" s="403"/>
      <c r="BP18" s="403"/>
      <c r="BQ18" s="403"/>
      <c r="BR18" s="403"/>
      <c r="BS18" s="403"/>
      <c r="BT18" s="403"/>
      <c r="BU18" s="403"/>
      <c r="BV18" s="403"/>
      <c r="BW18" s="403"/>
      <c r="BX18" s="403"/>
      <c r="BY18" s="403"/>
      <c r="BZ18" s="403"/>
      <c r="CA18" s="403"/>
      <c r="CB18" s="403"/>
      <c r="CC18" s="403"/>
      <c r="CD18" s="403"/>
      <c r="CE18" s="401"/>
      <c r="CF18" s="401">
        <f t="shared" si="5"/>
        <v>0</v>
      </c>
      <c r="CG18" s="401">
        <f t="shared" si="6"/>
        <v>0</v>
      </c>
      <c r="CH18" s="401"/>
      <c r="CI18" s="401"/>
      <c r="CJ18" s="405">
        <v>0</v>
      </c>
      <c r="CK18" s="405">
        <v>0</v>
      </c>
      <c r="CL18" s="405">
        <v>0</v>
      </c>
      <c r="CM18" s="405">
        <v>329260000</v>
      </c>
      <c r="CN18" s="405">
        <v>329260000</v>
      </c>
      <c r="CO18" s="405">
        <v>157911000</v>
      </c>
      <c r="CP18" s="405">
        <v>157911000</v>
      </c>
      <c r="CQ18" s="405">
        <v>53566989</v>
      </c>
      <c r="CR18" s="405"/>
      <c r="CS18" s="405"/>
      <c r="CT18" s="405"/>
      <c r="CU18" s="406"/>
      <c r="CV18" s="406"/>
      <c r="CW18" s="405"/>
      <c r="CX18" s="407"/>
      <c r="CY18" s="407"/>
      <c r="CZ18" s="407"/>
      <c r="DA18" s="407">
        <v>-45976989</v>
      </c>
      <c r="DB18" s="407"/>
      <c r="DC18" s="407"/>
      <c r="DD18" s="407"/>
      <c r="DE18" s="407"/>
      <c r="DF18" s="407"/>
      <c r="DG18" s="407">
        <v>30360000</v>
      </c>
      <c r="DH18" s="407">
        <v>37950000</v>
      </c>
      <c r="DI18" s="407">
        <f>+DG18+DE18+DC18+DA18+CY18+CW18+CU18+CS18+CQ18+CO18+CM18+CK18</f>
        <v>525121000</v>
      </c>
      <c r="DJ18" s="407">
        <f t="shared" si="8"/>
        <v>525121000</v>
      </c>
      <c r="DK18" s="407">
        <f t="shared" si="9"/>
        <v>525121000</v>
      </c>
      <c r="DL18" s="407">
        <f t="shared" si="23"/>
        <v>525121000</v>
      </c>
      <c r="DM18" s="407">
        <f t="shared" si="23"/>
        <v>525121000</v>
      </c>
      <c r="DN18" s="408">
        <v>0</v>
      </c>
      <c r="DO18" s="403"/>
      <c r="DP18" s="403"/>
      <c r="DQ18" s="403"/>
      <c r="DR18" s="403"/>
      <c r="DS18" s="403"/>
      <c r="DT18" s="403"/>
      <c r="DU18" s="403"/>
      <c r="DV18" s="403"/>
      <c r="DW18" s="403"/>
      <c r="DX18" s="403"/>
      <c r="DY18" s="403"/>
      <c r="DZ18" s="403"/>
      <c r="EA18" s="403"/>
      <c r="EB18" s="403"/>
      <c r="EC18" s="403"/>
      <c r="ED18" s="403"/>
      <c r="EE18" s="403"/>
      <c r="EF18" s="403"/>
      <c r="EG18" s="403"/>
      <c r="EH18" s="403"/>
      <c r="EI18" s="403"/>
      <c r="EJ18" s="403"/>
      <c r="EK18" s="403"/>
      <c r="EL18" s="403"/>
      <c r="EM18" s="396">
        <f>EK18+EI18+EG18+EE18+EC18+EA18+DY18+DW18+DU18+DS18+DQ18+DH18</f>
        <v>37950000</v>
      </c>
      <c r="EN18" s="409">
        <f>DH18+DQ18+DS18+DU18</f>
        <v>37950000</v>
      </c>
      <c r="EO18" s="409">
        <f>DP18+DR18+DT18+DV18</f>
        <v>0</v>
      </c>
      <c r="EP18" s="409">
        <f>DH18+DQ18+DS18+DU18+DW18+DY18+EA18+EC18+EE18+EG18+EI18+EK18</f>
        <v>37950000</v>
      </c>
      <c r="EQ18" s="403">
        <f>DP18+DR18+DT18+DV18</f>
        <v>0</v>
      </c>
      <c r="ER18" s="400">
        <f>IFERROR(DH18/DG18,0)</f>
        <v>1.25</v>
      </c>
      <c r="ES18" s="400">
        <f>IFERROR(DK18/DJ18,0)</f>
        <v>1</v>
      </c>
      <c r="ET18" s="400">
        <f>IFERROR(DM18/DL18,0)</f>
        <v>1</v>
      </c>
      <c r="EU18" s="400">
        <f>IFERROR((DK18+CI18+BE18+AA18)/(Z18+BD18+CH18+DJ18),0)</f>
        <v>1</v>
      </c>
      <c r="EV18" s="400">
        <f t="shared" si="14"/>
        <v>1</v>
      </c>
      <c r="EW18" s="563"/>
      <c r="EX18" s="562"/>
      <c r="EY18" s="562"/>
      <c r="EZ18" s="562"/>
      <c r="FA18" s="562"/>
      <c r="FB18" s="75"/>
    </row>
    <row r="19" spans="1:158" ht="24.75" customHeight="1" x14ac:dyDescent="0.25">
      <c r="A19" s="518"/>
      <c r="B19" s="565"/>
      <c r="C19" s="523"/>
      <c r="D19" s="523"/>
      <c r="E19" s="515"/>
      <c r="F19" s="77" t="s">
        <v>187</v>
      </c>
      <c r="G19" s="396">
        <f>AA19+BE19+CI19+DL19+DN19</f>
        <v>0</v>
      </c>
      <c r="H19" s="401"/>
      <c r="I19" s="401"/>
      <c r="J19" s="401"/>
      <c r="K19" s="401"/>
      <c r="L19" s="401"/>
      <c r="M19" s="401"/>
      <c r="N19" s="401"/>
      <c r="O19" s="401"/>
      <c r="P19" s="401"/>
      <c r="Q19" s="401"/>
      <c r="R19" s="401"/>
      <c r="S19" s="401"/>
      <c r="T19" s="401"/>
      <c r="U19" s="401"/>
      <c r="V19" s="401"/>
      <c r="W19" s="401"/>
      <c r="X19" s="401"/>
      <c r="Y19" s="401"/>
      <c r="Z19" s="401"/>
      <c r="AA19" s="401"/>
      <c r="AB19" s="401"/>
      <c r="AC19" s="401"/>
      <c r="AD19" s="401"/>
      <c r="AE19" s="401"/>
      <c r="AF19" s="401"/>
      <c r="AG19" s="401"/>
      <c r="AH19" s="401"/>
      <c r="AI19" s="401"/>
      <c r="AJ19" s="401"/>
      <c r="AK19" s="401"/>
      <c r="AL19" s="401"/>
      <c r="AM19" s="401"/>
      <c r="AN19" s="401"/>
      <c r="AO19" s="401"/>
      <c r="AP19" s="401"/>
      <c r="AQ19" s="401"/>
      <c r="AR19" s="401"/>
      <c r="AS19" s="401"/>
      <c r="AT19" s="401"/>
      <c r="AU19" s="401"/>
      <c r="AV19" s="401"/>
      <c r="AW19" s="401"/>
      <c r="AX19" s="402"/>
      <c r="AY19" s="401"/>
      <c r="AZ19" s="401"/>
      <c r="BA19" s="401"/>
      <c r="BB19" s="401"/>
      <c r="BC19" s="401"/>
      <c r="BD19" s="401"/>
      <c r="BE19" s="401"/>
      <c r="BF19" s="401"/>
      <c r="BG19" s="401"/>
      <c r="BH19" s="401"/>
      <c r="BI19" s="401"/>
      <c r="BJ19" s="401"/>
      <c r="BK19" s="401"/>
      <c r="BL19" s="401"/>
      <c r="BM19" s="401"/>
      <c r="BN19" s="403"/>
      <c r="BO19" s="403"/>
      <c r="BP19" s="403"/>
      <c r="BQ19" s="403"/>
      <c r="BR19" s="403"/>
      <c r="BS19" s="403"/>
      <c r="BT19" s="403"/>
      <c r="BU19" s="403"/>
      <c r="BV19" s="403"/>
      <c r="BW19" s="403"/>
      <c r="BX19" s="403"/>
      <c r="BY19" s="403"/>
      <c r="BZ19" s="403"/>
      <c r="CA19" s="403"/>
      <c r="CB19" s="403"/>
      <c r="CC19" s="403"/>
      <c r="CD19" s="403"/>
      <c r="CE19" s="401"/>
      <c r="CF19" s="401">
        <f t="shared" si="5"/>
        <v>0</v>
      </c>
      <c r="CG19" s="401">
        <f t="shared" si="6"/>
        <v>0</v>
      </c>
      <c r="CH19" s="401"/>
      <c r="CI19" s="401"/>
      <c r="CJ19" s="401">
        <v>0</v>
      </c>
      <c r="CK19" s="401"/>
      <c r="CL19" s="401"/>
      <c r="CM19" s="401"/>
      <c r="CN19" s="401"/>
      <c r="CO19" s="401"/>
      <c r="CP19" s="401">
        <v>3216067</v>
      </c>
      <c r="CQ19" s="401"/>
      <c r="CR19" s="401">
        <v>48825167</v>
      </c>
      <c r="CS19" s="401"/>
      <c r="CT19" s="401">
        <v>48864067</v>
      </c>
      <c r="CU19" s="430"/>
      <c r="CV19" s="410">
        <v>41568000</v>
      </c>
      <c r="CW19" s="401"/>
      <c r="CX19" s="408">
        <v>56748000</v>
      </c>
      <c r="CY19" s="408"/>
      <c r="CZ19" s="408">
        <v>49158000</v>
      </c>
      <c r="DA19" s="408"/>
      <c r="DB19" s="408">
        <v>49158000</v>
      </c>
      <c r="DC19" s="408"/>
      <c r="DD19" s="408">
        <v>45772667</v>
      </c>
      <c r="DE19" s="408"/>
      <c r="DF19" s="408">
        <v>49158000</v>
      </c>
      <c r="DG19" s="408"/>
      <c r="DH19" s="408">
        <v>69416000</v>
      </c>
      <c r="DI19" s="408">
        <f>+DG19+DE19+DC19+DA19+CY19+CW19+CV19+CS19+CQ19+CO19+CM19+CK19</f>
        <v>41568000</v>
      </c>
      <c r="DJ19" s="408">
        <f t="shared" si="8"/>
        <v>0</v>
      </c>
      <c r="DK19" s="408">
        <f t="shared" si="9"/>
        <v>461883968</v>
      </c>
      <c r="DL19" s="408">
        <f t="shared" si="23"/>
        <v>0</v>
      </c>
      <c r="DM19" s="408">
        <f t="shared" si="23"/>
        <v>461883968</v>
      </c>
      <c r="DN19" s="408"/>
      <c r="DO19" s="403"/>
      <c r="DP19" s="403"/>
      <c r="DQ19" s="403"/>
      <c r="DR19" s="403"/>
      <c r="DS19" s="403"/>
      <c r="DT19" s="403"/>
      <c r="DU19" s="403"/>
      <c r="DV19" s="403"/>
      <c r="DW19" s="403"/>
      <c r="DX19" s="403"/>
      <c r="DY19" s="403"/>
      <c r="DZ19" s="403"/>
      <c r="EA19" s="403"/>
      <c r="EB19" s="403"/>
      <c r="EC19" s="403"/>
      <c r="ED19" s="403"/>
      <c r="EE19" s="403"/>
      <c r="EF19" s="403"/>
      <c r="EG19" s="403"/>
      <c r="EH19" s="403"/>
      <c r="EI19" s="403"/>
      <c r="EJ19" s="403"/>
      <c r="EK19" s="403"/>
      <c r="EL19" s="403"/>
      <c r="EM19" s="396">
        <f>EI19+EG19+EE19+EC19+EA19+DY19+DW19+DU19+DS19+DQ19+DH19+EK19</f>
        <v>69416000</v>
      </c>
      <c r="EN19" s="409">
        <f>+DH19+DQ19+DS19+DU19</f>
        <v>69416000</v>
      </c>
      <c r="EO19" s="409">
        <f>DP19+DR19+DT19+DV19</f>
        <v>0</v>
      </c>
      <c r="EP19" s="409">
        <f>DH19+DQ19+DS19+DU19+DW19+DY19+EA19+EC19+EE19+EG19+EI19+EK19</f>
        <v>69416000</v>
      </c>
      <c r="EQ19" s="403">
        <f>DP19+DR19+DT19+DV19</f>
        <v>0</v>
      </c>
      <c r="ER19" s="400">
        <f t="shared" si="11"/>
        <v>0</v>
      </c>
      <c r="ES19" s="400">
        <f t="shared" si="12"/>
        <v>0</v>
      </c>
      <c r="ET19" s="400">
        <f t="shared" si="13"/>
        <v>0</v>
      </c>
      <c r="EU19" s="400" t="s">
        <v>733</v>
      </c>
      <c r="EV19" s="400">
        <f t="shared" si="14"/>
        <v>0</v>
      </c>
      <c r="EW19" s="563"/>
      <c r="EX19" s="562"/>
      <c r="EY19" s="562"/>
      <c r="EZ19" s="562"/>
      <c r="FA19" s="562"/>
      <c r="FB19" s="75"/>
    </row>
    <row r="20" spans="1:158" ht="24.75" customHeight="1" x14ac:dyDescent="0.25">
      <c r="A20" s="518"/>
      <c r="B20" s="565"/>
      <c r="C20" s="523"/>
      <c r="D20" s="523"/>
      <c r="E20" s="515"/>
      <c r="F20" s="78" t="s">
        <v>329</v>
      </c>
      <c r="G20" s="396">
        <f>AA20+BE20+CI20+DL20+DN20</f>
        <v>0</v>
      </c>
      <c r="H20" s="396"/>
      <c r="I20" s="396"/>
      <c r="J20" s="396"/>
      <c r="K20" s="396"/>
      <c r="L20" s="396"/>
      <c r="M20" s="396"/>
      <c r="N20" s="396"/>
      <c r="O20" s="396"/>
      <c r="P20" s="396"/>
      <c r="Q20" s="396"/>
      <c r="R20" s="396"/>
      <c r="S20" s="396"/>
      <c r="T20" s="396"/>
      <c r="U20" s="396"/>
      <c r="V20" s="396"/>
      <c r="W20" s="398"/>
      <c r="X20" s="398"/>
      <c r="Y20" s="398"/>
      <c r="Z20" s="396"/>
      <c r="AA20" s="396"/>
      <c r="AB20" s="396"/>
      <c r="AC20" s="398"/>
      <c r="AD20" s="398"/>
      <c r="AE20" s="411"/>
      <c r="AF20" s="411"/>
      <c r="AG20" s="398"/>
      <c r="AH20" s="398"/>
      <c r="AI20" s="397"/>
      <c r="AJ20" s="397"/>
      <c r="AK20" s="398"/>
      <c r="AL20" s="397"/>
      <c r="AM20" s="398"/>
      <c r="AN20" s="397"/>
      <c r="AO20" s="397"/>
      <c r="AP20" s="397"/>
      <c r="AQ20" s="397"/>
      <c r="AR20" s="397"/>
      <c r="AS20" s="397"/>
      <c r="AT20" s="397"/>
      <c r="AU20" s="397"/>
      <c r="AV20" s="397"/>
      <c r="AW20" s="397"/>
      <c r="AX20" s="397"/>
      <c r="AY20" s="397"/>
      <c r="AZ20" s="397"/>
      <c r="BA20" s="396"/>
      <c r="BB20" s="396"/>
      <c r="BC20" s="396"/>
      <c r="BD20" s="396"/>
      <c r="BE20" s="396"/>
      <c r="BF20" s="396"/>
      <c r="BG20" s="396"/>
      <c r="BH20" s="396"/>
      <c r="BI20" s="396"/>
      <c r="BJ20" s="396"/>
      <c r="BK20" s="396"/>
      <c r="BL20" s="396"/>
      <c r="BM20" s="396"/>
      <c r="BN20" s="398"/>
      <c r="BO20" s="398"/>
      <c r="BP20" s="398"/>
      <c r="BQ20" s="398"/>
      <c r="BR20" s="398"/>
      <c r="BS20" s="398"/>
      <c r="BT20" s="398"/>
      <c r="BU20" s="398"/>
      <c r="BV20" s="398"/>
      <c r="BW20" s="398"/>
      <c r="BX20" s="398"/>
      <c r="BY20" s="398"/>
      <c r="BZ20" s="398"/>
      <c r="CA20" s="398"/>
      <c r="CB20" s="398"/>
      <c r="CC20" s="398"/>
      <c r="CD20" s="398"/>
      <c r="CE20" s="396"/>
      <c r="CF20" s="396">
        <f t="shared" si="5"/>
        <v>0</v>
      </c>
      <c r="CG20" s="396">
        <f t="shared" si="6"/>
        <v>0</v>
      </c>
      <c r="CH20" s="396"/>
      <c r="CI20" s="396"/>
      <c r="CJ20" s="396">
        <v>0</v>
      </c>
      <c r="CK20" s="396"/>
      <c r="CL20" s="396"/>
      <c r="CM20" s="396"/>
      <c r="CN20" s="396"/>
      <c r="CO20" s="396"/>
      <c r="CP20" s="396"/>
      <c r="CQ20" s="396"/>
      <c r="CR20" s="396"/>
      <c r="CS20" s="396"/>
      <c r="CT20" s="396"/>
      <c r="CU20" s="412"/>
      <c r="CV20" s="412"/>
      <c r="CW20" s="396"/>
      <c r="CX20" s="396"/>
      <c r="CY20" s="396"/>
      <c r="CZ20" s="396"/>
      <c r="DA20" s="396"/>
      <c r="DB20" s="396"/>
      <c r="DC20" s="396"/>
      <c r="DD20" s="396"/>
      <c r="DE20" s="396"/>
      <c r="DF20" s="396"/>
      <c r="DG20" s="396"/>
      <c r="DH20" s="396"/>
      <c r="DI20" s="396">
        <f t="shared" si="7"/>
        <v>0</v>
      </c>
      <c r="DJ20" s="396">
        <f t="shared" si="8"/>
        <v>0</v>
      </c>
      <c r="DK20" s="396">
        <f t="shared" si="9"/>
        <v>0</v>
      </c>
      <c r="DL20" s="396">
        <f t="shared" si="23"/>
        <v>0</v>
      </c>
      <c r="DM20" s="396">
        <f t="shared" si="23"/>
        <v>0</v>
      </c>
      <c r="DN20" s="396"/>
      <c r="DO20" s="398"/>
      <c r="DP20" s="398"/>
      <c r="DQ20" s="398"/>
      <c r="DR20" s="398"/>
      <c r="DS20" s="398"/>
      <c r="DT20" s="398"/>
      <c r="DU20" s="398"/>
      <c r="DV20" s="398"/>
      <c r="DW20" s="398"/>
      <c r="DX20" s="398"/>
      <c r="DY20" s="398"/>
      <c r="DZ20" s="398"/>
      <c r="EA20" s="398"/>
      <c r="EB20" s="398"/>
      <c r="EC20" s="398"/>
      <c r="ED20" s="398"/>
      <c r="EE20" s="398"/>
      <c r="EF20" s="398"/>
      <c r="EG20" s="398"/>
      <c r="EH20" s="398"/>
      <c r="EI20" s="398"/>
      <c r="EJ20" s="398"/>
      <c r="EK20" s="398"/>
      <c r="EL20" s="398"/>
      <c r="EM20" s="396">
        <v>0</v>
      </c>
      <c r="EN20" s="399">
        <f>DH20+DQ20+DS20+DU20</f>
        <v>0</v>
      </c>
      <c r="EO20" s="399">
        <f>DP20+DR20+DT20+DV20</f>
        <v>0</v>
      </c>
      <c r="EP20" s="399">
        <f>DH20+DQ20+DS20+DU20+DW20+DY20+EA20+EC20+EE20+EG20+EI20+EK20</f>
        <v>0</v>
      </c>
      <c r="EQ20" s="413">
        <v>0</v>
      </c>
      <c r="ER20" s="400">
        <f t="shared" si="11"/>
        <v>0</v>
      </c>
      <c r="ES20" s="400">
        <f t="shared" si="12"/>
        <v>0</v>
      </c>
      <c r="ET20" s="400">
        <f t="shared" si="13"/>
        <v>0</v>
      </c>
      <c r="EU20" s="400">
        <f t="shared" si="24"/>
        <v>0</v>
      </c>
      <c r="EV20" s="400">
        <f t="shared" si="14"/>
        <v>0</v>
      </c>
      <c r="EW20" s="563"/>
      <c r="EX20" s="562"/>
      <c r="EY20" s="562"/>
      <c r="EZ20" s="562"/>
      <c r="FA20" s="562"/>
      <c r="FB20" s="79"/>
    </row>
    <row r="21" spans="1:158" ht="24.75" customHeight="1" x14ac:dyDescent="0.25">
      <c r="A21" s="518"/>
      <c r="B21" s="565"/>
      <c r="C21" s="523"/>
      <c r="D21" s="523"/>
      <c r="E21" s="515"/>
      <c r="F21" s="80" t="s">
        <v>330</v>
      </c>
      <c r="G21" s="396">
        <f>AA21+BE21+CI21+DL21+DN21</f>
        <v>0</v>
      </c>
      <c r="H21" s="401"/>
      <c r="I21" s="401"/>
      <c r="J21" s="401"/>
      <c r="K21" s="401"/>
      <c r="L21" s="401"/>
      <c r="M21" s="401"/>
      <c r="N21" s="401"/>
      <c r="O21" s="401"/>
      <c r="P21" s="401"/>
      <c r="Q21" s="401"/>
      <c r="R21" s="401"/>
      <c r="S21" s="401"/>
      <c r="T21" s="401"/>
      <c r="U21" s="401"/>
      <c r="V21" s="401"/>
      <c r="W21" s="401"/>
      <c r="X21" s="401"/>
      <c r="Y21" s="401"/>
      <c r="Z21" s="401"/>
      <c r="AA21" s="401"/>
      <c r="AB21" s="401"/>
      <c r="AC21" s="401"/>
      <c r="AD21" s="401"/>
      <c r="AE21" s="401"/>
      <c r="AF21" s="401"/>
      <c r="AG21" s="401"/>
      <c r="AH21" s="401"/>
      <c r="AI21" s="401"/>
      <c r="AJ21" s="401"/>
      <c r="AK21" s="401"/>
      <c r="AL21" s="401"/>
      <c r="AM21" s="401"/>
      <c r="AN21" s="401"/>
      <c r="AO21" s="401"/>
      <c r="AP21" s="401"/>
      <c r="AQ21" s="401"/>
      <c r="AR21" s="401"/>
      <c r="AS21" s="401"/>
      <c r="AT21" s="401"/>
      <c r="AU21" s="401"/>
      <c r="AV21" s="401"/>
      <c r="AW21" s="401"/>
      <c r="AX21" s="402"/>
      <c r="AY21" s="401"/>
      <c r="AZ21" s="401"/>
      <c r="BA21" s="401"/>
      <c r="BB21" s="401"/>
      <c r="BC21" s="401"/>
      <c r="BD21" s="401"/>
      <c r="BE21" s="401"/>
      <c r="BF21" s="401"/>
      <c r="BG21" s="401"/>
      <c r="BH21" s="401"/>
      <c r="BI21" s="401"/>
      <c r="BJ21" s="401"/>
      <c r="BK21" s="401"/>
      <c r="BL21" s="401"/>
      <c r="BM21" s="401"/>
      <c r="BN21" s="403"/>
      <c r="BO21" s="403"/>
      <c r="BP21" s="403"/>
      <c r="BQ21" s="403"/>
      <c r="BR21" s="403"/>
      <c r="BS21" s="403"/>
      <c r="BT21" s="403"/>
      <c r="BU21" s="403"/>
      <c r="BV21" s="403"/>
      <c r="BW21" s="403"/>
      <c r="BX21" s="403"/>
      <c r="BY21" s="403"/>
      <c r="BZ21" s="403"/>
      <c r="CA21" s="403"/>
      <c r="CB21" s="403"/>
      <c r="CC21" s="403"/>
      <c r="CD21" s="403"/>
      <c r="CE21" s="401"/>
      <c r="CF21" s="401">
        <f t="shared" si="5"/>
        <v>0</v>
      </c>
      <c r="CG21" s="401">
        <f t="shared" si="6"/>
        <v>0</v>
      </c>
      <c r="CH21" s="401"/>
      <c r="CI21" s="401"/>
      <c r="CJ21" s="401">
        <v>0</v>
      </c>
      <c r="CK21" s="401"/>
      <c r="CL21" s="401"/>
      <c r="CM21" s="401"/>
      <c r="CN21" s="401"/>
      <c r="CO21" s="401"/>
      <c r="CP21" s="401"/>
      <c r="CQ21" s="401"/>
      <c r="CR21" s="414"/>
      <c r="CS21" s="401"/>
      <c r="CT21" s="401"/>
      <c r="CU21" s="410"/>
      <c r="CV21" s="410"/>
      <c r="CW21" s="401"/>
      <c r="CX21" s="408"/>
      <c r="CY21" s="408"/>
      <c r="CZ21" s="408"/>
      <c r="DA21" s="408"/>
      <c r="DB21" s="408"/>
      <c r="DC21" s="408"/>
      <c r="DD21" s="408"/>
      <c r="DE21" s="408"/>
      <c r="DF21" s="408"/>
      <c r="DG21" s="408"/>
      <c r="DH21" s="408"/>
      <c r="DI21" s="408">
        <f t="shared" si="7"/>
        <v>0</v>
      </c>
      <c r="DJ21" s="408">
        <f t="shared" si="8"/>
        <v>0</v>
      </c>
      <c r="DK21" s="408">
        <f t="shared" si="9"/>
        <v>0</v>
      </c>
      <c r="DL21" s="408">
        <f>+DJ21</f>
        <v>0</v>
      </c>
      <c r="DM21" s="408">
        <v>0</v>
      </c>
      <c r="DN21" s="408"/>
      <c r="DO21" s="403"/>
      <c r="DP21" s="403"/>
      <c r="DQ21" s="403"/>
      <c r="DR21" s="403"/>
      <c r="DS21" s="403"/>
      <c r="DT21" s="403"/>
      <c r="DU21" s="403"/>
      <c r="DV21" s="403"/>
      <c r="DW21" s="403"/>
      <c r="DX21" s="403"/>
      <c r="DY21" s="403"/>
      <c r="DZ21" s="403"/>
      <c r="EA21" s="403"/>
      <c r="EB21" s="403"/>
      <c r="EC21" s="403"/>
      <c r="ED21" s="403"/>
      <c r="EE21" s="403"/>
      <c r="EF21" s="403"/>
      <c r="EG21" s="403"/>
      <c r="EH21" s="403"/>
      <c r="EI21" s="403"/>
      <c r="EJ21" s="403"/>
      <c r="EK21" s="403"/>
      <c r="EL21" s="403"/>
      <c r="EM21" s="396">
        <f>EI21+EG21+EE21+EC21+EA21+DY21+DW21+DU21+DS21+DQ21+DH21+EK21</f>
        <v>0</v>
      </c>
      <c r="EN21" s="409">
        <f>DH21+DQ21+DS21+DU21</f>
        <v>0</v>
      </c>
      <c r="EO21" s="403">
        <f>DP21+DR21+DT21+DV21</f>
        <v>0</v>
      </c>
      <c r="EP21" s="409">
        <f>DQ21+DS21+DU21+DW21+DY21+EA21+EC21+EE21+EG21+EI21+EK21+DH21</f>
        <v>0</v>
      </c>
      <c r="EQ21" s="403">
        <f>DP21+DR21+DT21+DV21</f>
        <v>0</v>
      </c>
      <c r="ER21" s="400">
        <f t="shared" si="11"/>
        <v>0</v>
      </c>
      <c r="ES21" s="400">
        <f t="shared" si="12"/>
        <v>0</v>
      </c>
      <c r="ET21" s="400">
        <f t="shared" si="13"/>
        <v>0</v>
      </c>
      <c r="EU21" s="400">
        <f t="shared" si="24"/>
        <v>0</v>
      </c>
      <c r="EV21" s="400">
        <f t="shared" si="14"/>
        <v>0</v>
      </c>
      <c r="EW21" s="563"/>
      <c r="EX21" s="562"/>
      <c r="EY21" s="562"/>
      <c r="EZ21" s="562"/>
      <c r="FA21" s="562"/>
      <c r="FB21" s="75"/>
    </row>
    <row r="22" spans="1:158" ht="24.75" customHeight="1" thickBot="1" x14ac:dyDescent="0.3">
      <c r="A22" s="518"/>
      <c r="B22" s="565"/>
      <c r="C22" s="523"/>
      <c r="D22" s="523"/>
      <c r="E22" s="515"/>
      <c r="F22" s="81" t="s">
        <v>331</v>
      </c>
      <c r="G22" s="415">
        <f>G17</f>
        <v>100</v>
      </c>
      <c r="H22" s="416"/>
      <c r="I22" s="416"/>
      <c r="J22" s="416"/>
      <c r="K22" s="416"/>
      <c r="L22" s="416"/>
      <c r="M22" s="416"/>
      <c r="N22" s="416"/>
      <c r="O22" s="416"/>
      <c r="P22" s="416"/>
      <c r="Q22" s="416"/>
      <c r="R22" s="416"/>
      <c r="S22" s="416"/>
      <c r="T22" s="416"/>
      <c r="U22" s="416"/>
      <c r="V22" s="416"/>
      <c r="W22" s="417"/>
      <c r="X22" s="417"/>
      <c r="Y22" s="417"/>
      <c r="Z22" s="416"/>
      <c r="AA22" s="416"/>
      <c r="AB22" s="416"/>
      <c r="AC22" s="416"/>
      <c r="AD22" s="416"/>
      <c r="AE22" s="416"/>
      <c r="AF22" s="416"/>
      <c r="AG22" s="416"/>
      <c r="AH22" s="416"/>
      <c r="AI22" s="416"/>
      <c r="AJ22" s="416"/>
      <c r="AK22" s="416"/>
      <c r="AL22" s="416"/>
      <c r="AM22" s="416"/>
      <c r="AN22" s="416"/>
      <c r="AO22" s="416"/>
      <c r="AP22" s="416"/>
      <c r="AQ22" s="416"/>
      <c r="AR22" s="416"/>
      <c r="AS22" s="416"/>
      <c r="AT22" s="416"/>
      <c r="AU22" s="416"/>
      <c r="AV22" s="416"/>
      <c r="AW22" s="416"/>
      <c r="AX22" s="416"/>
      <c r="AY22" s="416"/>
      <c r="AZ22" s="416"/>
      <c r="BA22" s="416"/>
      <c r="BB22" s="416"/>
      <c r="BC22" s="416"/>
      <c r="BD22" s="416"/>
      <c r="BE22" s="416"/>
      <c r="BF22" s="416"/>
      <c r="BG22" s="416"/>
      <c r="BH22" s="416"/>
      <c r="BI22" s="416"/>
      <c r="BJ22" s="416"/>
      <c r="BK22" s="416"/>
      <c r="BL22" s="416"/>
      <c r="BM22" s="416"/>
      <c r="BN22" s="416"/>
      <c r="BO22" s="416"/>
      <c r="BP22" s="416"/>
      <c r="BQ22" s="416"/>
      <c r="BR22" s="416"/>
      <c r="BS22" s="416"/>
      <c r="BT22" s="416"/>
      <c r="BU22" s="416"/>
      <c r="BV22" s="416"/>
      <c r="BW22" s="416"/>
      <c r="BX22" s="416"/>
      <c r="BY22" s="416"/>
      <c r="BZ22" s="416"/>
      <c r="CA22" s="416"/>
      <c r="CB22" s="416"/>
      <c r="CC22" s="416"/>
      <c r="CD22" s="416"/>
      <c r="CE22" s="416"/>
      <c r="CF22" s="416">
        <f t="shared" si="5"/>
        <v>0</v>
      </c>
      <c r="CG22" s="416">
        <f t="shared" si="6"/>
        <v>0</v>
      </c>
      <c r="CH22" s="416"/>
      <c r="CI22" s="416"/>
      <c r="CJ22" s="431">
        <v>1</v>
      </c>
      <c r="CK22" s="416">
        <v>0</v>
      </c>
      <c r="CL22" s="416">
        <v>0</v>
      </c>
      <c r="CM22" s="431">
        <f t="shared" ref="CM22:DI22" si="25">CM17+CM20</f>
        <v>0.1</v>
      </c>
      <c r="CN22" s="431">
        <f t="shared" si="25"/>
        <v>0.1</v>
      </c>
      <c r="CO22" s="431">
        <f t="shared" si="25"/>
        <v>0.1</v>
      </c>
      <c r="CP22" s="431">
        <f t="shared" si="25"/>
        <v>0.1</v>
      </c>
      <c r="CQ22" s="431">
        <f t="shared" si="25"/>
        <v>0.1</v>
      </c>
      <c r="CR22" s="431">
        <f t="shared" si="25"/>
        <v>0.1</v>
      </c>
      <c r="CS22" s="431">
        <f t="shared" si="25"/>
        <v>0.1</v>
      </c>
      <c r="CT22" s="431">
        <f t="shared" si="25"/>
        <v>0.1</v>
      </c>
      <c r="CU22" s="432">
        <f t="shared" si="25"/>
        <v>0.1</v>
      </c>
      <c r="CV22" s="432">
        <f t="shared" si="25"/>
        <v>0.1</v>
      </c>
      <c r="CW22" s="431">
        <f t="shared" si="25"/>
        <v>0.1</v>
      </c>
      <c r="CX22" s="431">
        <f t="shared" si="25"/>
        <v>0.1</v>
      </c>
      <c r="CY22" s="431">
        <f t="shared" si="25"/>
        <v>0.1</v>
      </c>
      <c r="CZ22" s="431">
        <f t="shared" si="25"/>
        <v>0.1</v>
      </c>
      <c r="DA22" s="431">
        <f t="shared" si="25"/>
        <v>0.1</v>
      </c>
      <c r="DB22" s="431">
        <f t="shared" si="25"/>
        <v>0.1</v>
      </c>
      <c r="DC22" s="431">
        <f t="shared" si="25"/>
        <v>0.1</v>
      </c>
      <c r="DD22" s="431">
        <f t="shared" si="25"/>
        <v>0.1</v>
      </c>
      <c r="DE22" s="431">
        <f t="shared" si="25"/>
        <v>0.05</v>
      </c>
      <c r="DF22" s="431">
        <f t="shared" si="25"/>
        <v>0.05</v>
      </c>
      <c r="DG22" s="431">
        <f t="shared" si="25"/>
        <v>0.05</v>
      </c>
      <c r="DH22" s="416">
        <f t="shared" si="25"/>
        <v>0.05</v>
      </c>
      <c r="DI22" s="431">
        <f t="shared" si="25"/>
        <v>0.99999999999999989</v>
      </c>
      <c r="DJ22" s="431">
        <f t="shared" si="8"/>
        <v>1</v>
      </c>
      <c r="DK22" s="431">
        <f t="shared" si="9"/>
        <v>1</v>
      </c>
      <c r="DL22" s="431">
        <f>DL17</f>
        <v>1</v>
      </c>
      <c r="DM22" s="431">
        <f>DM17</f>
        <v>1</v>
      </c>
      <c r="DN22" s="431">
        <f>+DN17</f>
        <v>0</v>
      </c>
      <c r="DO22" s="419"/>
      <c r="DP22" s="419"/>
      <c r="DQ22" s="419"/>
      <c r="DR22" s="419"/>
      <c r="DS22" s="419"/>
      <c r="DT22" s="419"/>
      <c r="DU22" s="419"/>
      <c r="DV22" s="419"/>
      <c r="DW22" s="419"/>
      <c r="DX22" s="419"/>
      <c r="DY22" s="419"/>
      <c r="DZ22" s="419"/>
      <c r="EA22" s="419"/>
      <c r="EB22" s="419"/>
      <c r="EC22" s="419"/>
      <c r="ED22" s="419"/>
      <c r="EE22" s="419"/>
      <c r="EF22" s="419"/>
      <c r="EG22" s="419"/>
      <c r="EH22" s="419"/>
      <c r="EI22" s="419"/>
      <c r="EJ22" s="419"/>
      <c r="EK22" s="419"/>
      <c r="EL22" s="419"/>
      <c r="EM22" s="416">
        <f>EM17+EM20</f>
        <v>0.05</v>
      </c>
      <c r="EN22" s="415">
        <f>EN17+EN20</f>
        <v>0.05</v>
      </c>
      <c r="EO22" s="420">
        <f>EO17+EO20</f>
        <v>0</v>
      </c>
      <c r="EP22" s="415">
        <f>EP17+EP20</f>
        <v>0.1</v>
      </c>
      <c r="EQ22" s="416">
        <f>EQ17+EQ20</f>
        <v>0.05</v>
      </c>
      <c r="ER22" s="421">
        <f t="shared" si="11"/>
        <v>1</v>
      </c>
      <c r="ES22" s="421">
        <f t="shared" si="12"/>
        <v>1</v>
      </c>
      <c r="ET22" s="421">
        <f t="shared" si="13"/>
        <v>1</v>
      </c>
      <c r="EU22" s="421">
        <f>IFERROR((DK22+CI22+BE22+AA22)/(Z22+BD22+CH22+DJ22),0)</f>
        <v>1</v>
      </c>
      <c r="EV22" s="306">
        <f>60/200</f>
        <v>0.3</v>
      </c>
      <c r="EW22" s="563"/>
      <c r="EX22" s="562"/>
      <c r="EY22" s="562"/>
      <c r="EZ22" s="562"/>
      <c r="FA22" s="562"/>
      <c r="FB22" s="75"/>
    </row>
    <row r="23" spans="1:158" ht="24.75" customHeight="1" thickBot="1" x14ac:dyDescent="0.3">
      <c r="A23" s="518"/>
      <c r="B23" s="566"/>
      <c r="C23" s="570"/>
      <c r="D23" s="570"/>
      <c r="E23" s="577"/>
      <c r="F23" s="82" t="s">
        <v>332</v>
      </c>
      <c r="G23" s="298">
        <f t="shared" ref="G23:DN23" si="26">G18+G21</f>
        <v>525121000</v>
      </c>
      <c r="H23" s="299">
        <f t="shared" si="26"/>
        <v>0</v>
      </c>
      <c r="I23" s="299">
        <f t="shared" si="26"/>
        <v>0</v>
      </c>
      <c r="J23" s="299">
        <f t="shared" si="26"/>
        <v>0</v>
      </c>
      <c r="K23" s="299">
        <f t="shared" si="26"/>
        <v>0</v>
      </c>
      <c r="L23" s="299">
        <f t="shared" si="26"/>
        <v>0</v>
      </c>
      <c r="M23" s="299">
        <f t="shared" si="26"/>
        <v>0</v>
      </c>
      <c r="N23" s="299">
        <f t="shared" si="26"/>
        <v>0</v>
      </c>
      <c r="O23" s="299">
        <f t="shared" si="26"/>
        <v>0</v>
      </c>
      <c r="P23" s="299">
        <f t="shared" si="26"/>
        <v>0</v>
      </c>
      <c r="Q23" s="299">
        <f t="shared" si="26"/>
        <v>0</v>
      </c>
      <c r="R23" s="299">
        <f t="shared" si="26"/>
        <v>0</v>
      </c>
      <c r="S23" s="299">
        <f t="shared" si="26"/>
        <v>0</v>
      </c>
      <c r="T23" s="299">
        <f t="shared" si="26"/>
        <v>0</v>
      </c>
      <c r="U23" s="299">
        <f t="shared" si="26"/>
        <v>0</v>
      </c>
      <c r="V23" s="299">
        <f t="shared" si="26"/>
        <v>0</v>
      </c>
      <c r="W23" s="299">
        <f t="shared" si="26"/>
        <v>0</v>
      </c>
      <c r="X23" s="299">
        <f t="shared" si="26"/>
        <v>0</v>
      </c>
      <c r="Y23" s="299">
        <f t="shared" si="26"/>
        <v>0</v>
      </c>
      <c r="Z23" s="299">
        <f t="shared" si="26"/>
        <v>0</v>
      </c>
      <c r="AA23" s="299">
        <f t="shared" si="26"/>
        <v>0</v>
      </c>
      <c r="AB23" s="299">
        <f t="shared" si="26"/>
        <v>0</v>
      </c>
      <c r="AC23" s="299">
        <f t="shared" si="26"/>
        <v>0</v>
      </c>
      <c r="AD23" s="299">
        <f t="shared" si="26"/>
        <v>0</v>
      </c>
      <c r="AE23" s="299">
        <f t="shared" si="26"/>
        <v>0</v>
      </c>
      <c r="AF23" s="299">
        <f t="shared" si="26"/>
        <v>0</v>
      </c>
      <c r="AG23" s="299">
        <f t="shared" si="26"/>
        <v>0</v>
      </c>
      <c r="AH23" s="299">
        <f t="shared" si="26"/>
        <v>0</v>
      </c>
      <c r="AI23" s="299">
        <f t="shared" si="26"/>
        <v>0</v>
      </c>
      <c r="AJ23" s="299">
        <f t="shared" si="26"/>
        <v>0</v>
      </c>
      <c r="AK23" s="299">
        <f t="shared" si="26"/>
        <v>0</v>
      </c>
      <c r="AL23" s="299">
        <f t="shared" si="26"/>
        <v>0</v>
      </c>
      <c r="AM23" s="299">
        <f t="shared" si="26"/>
        <v>0</v>
      </c>
      <c r="AN23" s="299">
        <f t="shared" si="26"/>
        <v>0</v>
      </c>
      <c r="AO23" s="299">
        <f t="shared" si="26"/>
        <v>0</v>
      </c>
      <c r="AP23" s="299">
        <f t="shared" si="26"/>
        <v>0</v>
      </c>
      <c r="AQ23" s="299">
        <f t="shared" si="26"/>
        <v>0</v>
      </c>
      <c r="AR23" s="299">
        <f t="shared" si="26"/>
        <v>0</v>
      </c>
      <c r="AS23" s="299">
        <f t="shared" si="26"/>
        <v>0</v>
      </c>
      <c r="AT23" s="299">
        <f t="shared" si="26"/>
        <v>0</v>
      </c>
      <c r="AU23" s="299">
        <f t="shared" si="26"/>
        <v>0</v>
      </c>
      <c r="AV23" s="299">
        <f t="shared" si="26"/>
        <v>0</v>
      </c>
      <c r="AW23" s="299">
        <f t="shared" si="26"/>
        <v>0</v>
      </c>
      <c r="AX23" s="299">
        <f t="shared" si="26"/>
        <v>0</v>
      </c>
      <c r="AY23" s="299">
        <f t="shared" si="26"/>
        <v>0</v>
      </c>
      <c r="AZ23" s="299">
        <f t="shared" si="26"/>
        <v>0</v>
      </c>
      <c r="BA23" s="299">
        <f t="shared" si="26"/>
        <v>0</v>
      </c>
      <c r="BB23" s="299">
        <f t="shared" si="26"/>
        <v>0</v>
      </c>
      <c r="BC23" s="299">
        <f t="shared" si="26"/>
        <v>0</v>
      </c>
      <c r="BD23" s="299">
        <f t="shared" si="26"/>
        <v>0</v>
      </c>
      <c r="BE23" s="299">
        <f t="shared" si="26"/>
        <v>0</v>
      </c>
      <c r="BF23" s="299">
        <f t="shared" si="26"/>
        <v>0</v>
      </c>
      <c r="BG23" s="299">
        <f t="shared" si="26"/>
        <v>0</v>
      </c>
      <c r="BH23" s="299">
        <f t="shared" si="26"/>
        <v>0</v>
      </c>
      <c r="BI23" s="299">
        <f t="shared" si="26"/>
        <v>0</v>
      </c>
      <c r="BJ23" s="299">
        <f t="shared" si="26"/>
        <v>0</v>
      </c>
      <c r="BK23" s="299">
        <f t="shared" si="26"/>
        <v>0</v>
      </c>
      <c r="BL23" s="299">
        <f t="shared" si="26"/>
        <v>0</v>
      </c>
      <c r="BM23" s="299">
        <f t="shared" si="26"/>
        <v>0</v>
      </c>
      <c r="BN23" s="299">
        <f t="shared" si="26"/>
        <v>0</v>
      </c>
      <c r="BO23" s="299">
        <f t="shared" si="26"/>
        <v>0</v>
      </c>
      <c r="BP23" s="299">
        <f t="shared" si="26"/>
        <v>0</v>
      </c>
      <c r="BQ23" s="299">
        <f t="shared" si="26"/>
        <v>0</v>
      </c>
      <c r="BR23" s="299">
        <f t="shared" si="26"/>
        <v>0</v>
      </c>
      <c r="BS23" s="299">
        <f t="shared" si="26"/>
        <v>0</v>
      </c>
      <c r="BT23" s="299">
        <f t="shared" si="26"/>
        <v>0</v>
      </c>
      <c r="BU23" s="299">
        <f t="shared" si="26"/>
        <v>0</v>
      </c>
      <c r="BV23" s="299">
        <f t="shared" si="26"/>
        <v>0</v>
      </c>
      <c r="BW23" s="299">
        <f t="shared" si="26"/>
        <v>0</v>
      </c>
      <c r="BX23" s="299">
        <f t="shared" si="26"/>
        <v>0</v>
      </c>
      <c r="BY23" s="299">
        <f t="shared" si="26"/>
        <v>0</v>
      </c>
      <c r="BZ23" s="299">
        <f t="shared" si="26"/>
        <v>0</v>
      </c>
      <c r="CA23" s="299">
        <f t="shared" si="26"/>
        <v>0</v>
      </c>
      <c r="CB23" s="299">
        <f t="shared" si="26"/>
        <v>0</v>
      </c>
      <c r="CC23" s="299">
        <f t="shared" si="26"/>
        <v>0</v>
      </c>
      <c r="CD23" s="299">
        <f t="shared" si="26"/>
        <v>0</v>
      </c>
      <c r="CE23" s="299">
        <f t="shared" si="26"/>
        <v>0</v>
      </c>
      <c r="CF23" s="299">
        <f t="shared" si="26"/>
        <v>0</v>
      </c>
      <c r="CG23" s="299">
        <f t="shared" si="26"/>
        <v>0</v>
      </c>
      <c r="CH23" s="299">
        <f t="shared" si="26"/>
        <v>0</v>
      </c>
      <c r="CI23" s="299">
        <f t="shared" si="26"/>
        <v>0</v>
      </c>
      <c r="CJ23" s="299">
        <f t="shared" si="26"/>
        <v>0</v>
      </c>
      <c r="CK23" s="299">
        <f t="shared" si="26"/>
        <v>0</v>
      </c>
      <c r="CL23" s="299">
        <f t="shared" si="26"/>
        <v>0</v>
      </c>
      <c r="CM23" s="299">
        <f t="shared" si="26"/>
        <v>329260000</v>
      </c>
      <c r="CN23" s="299">
        <f t="shared" si="26"/>
        <v>329260000</v>
      </c>
      <c r="CO23" s="299">
        <f t="shared" si="26"/>
        <v>157911000</v>
      </c>
      <c r="CP23" s="299">
        <f t="shared" si="26"/>
        <v>157911000</v>
      </c>
      <c r="CQ23" s="299">
        <f t="shared" si="26"/>
        <v>53566989</v>
      </c>
      <c r="CR23" s="299">
        <f t="shared" si="26"/>
        <v>0</v>
      </c>
      <c r="CS23" s="299">
        <f t="shared" si="26"/>
        <v>0</v>
      </c>
      <c r="CT23" s="299">
        <f t="shared" si="26"/>
        <v>0</v>
      </c>
      <c r="CU23" s="307">
        <f t="shared" si="26"/>
        <v>0</v>
      </c>
      <c r="CV23" s="307">
        <f t="shared" si="26"/>
        <v>0</v>
      </c>
      <c r="CW23" s="299">
        <f t="shared" si="26"/>
        <v>0</v>
      </c>
      <c r="CX23" s="302">
        <f t="shared" si="26"/>
        <v>0</v>
      </c>
      <c r="CY23" s="302">
        <f t="shared" si="26"/>
        <v>0</v>
      </c>
      <c r="CZ23" s="302">
        <f t="shared" si="26"/>
        <v>0</v>
      </c>
      <c r="DA23" s="302">
        <f t="shared" si="26"/>
        <v>-45976989</v>
      </c>
      <c r="DB23" s="302">
        <f t="shared" si="26"/>
        <v>0</v>
      </c>
      <c r="DC23" s="302">
        <f t="shared" si="26"/>
        <v>0</v>
      </c>
      <c r="DD23" s="302">
        <f t="shared" si="26"/>
        <v>0</v>
      </c>
      <c r="DE23" s="302">
        <f t="shared" si="26"/>
        <v>0</v>
      </c>
      <c r="DF23" s="302">
        <f t="shared" si="26"/>
        <v>0</v>
      </c>
      <c r="DG23" s="302">
        <f t="shared" si="26"/>
        <v>30360000</v>
      </c>
      <c r="DH23" s="302">
        <f t="shared" si="26"/>
        <v>37950000</v>
      </c>
      <c r="DI23" s="302">
        <f t="shared" si="26"/>
        <v>525121000</v>
      </c>
      <c r="DJ23" s="302">
        <f t="shared" si="8"/>
        <v>525121000</v>
      </c>
      <c r="DK23" s="302">
        <f t="shared" si="9"/>
        <v>525121000</v>
      </c>
      <c r="DL23" s="302">
        <f t="shared" si="26"/>
        <v>525121000</v>
      </c>
      <c r="DM23" s="302">
        <f t="shared" si="26"/>
        <v>525121000</v>
      </c>
      <c r="DN23" s="302">
        <f t="shared" si="26"/>
        <v>0</v>
      </c>
      <c r="DO23" s="301">
        <f t="shared" ref="DO23:EL23" si="27">+DO18+DO21</f>
        <v>0</v>
      </c>
      <c r="DP23" s="301">
        <f t="shared" si="27"/>
        <v>0</v>
      </c>
      <c r="DQ23" s="301">
        <f t="shared" si="27"/>
        <v>0</v>
      </c>
      <c r="DR23" s="301">
        <f t="shared" si="27"/>
        <v>0</v>
      </c>
      <c r="DS23" s="301">
        <f t="shared" si="27"/>
        <v>0</v>
      </c>
      <c r="DT23" s="301">
        <f t="shared" si="27"/>
        <v>0</v>
      </c>
      <c r="DU23" s="301">
        <f t="shared" si="27"/>
        <v>0</v>
      </c>
      <c r="DV23" s="301">
        <f t="shared" si="27"/>
        <v>0</v>
      </c>
      <c r="DW23" s="301">
        <f t="shared" si="27"/>
        <v>0</v>
      </c>
      <c r="DX23" s="301">
        <f t="shared" si="27"/>
        <v>0</v>
      </c>
      <c r="DY23" s="301">
        <f t="shared" si="27"/>
        <v>0</v>
      </c>
      <c r="DZ23" s="301">
        <f t="shared" si="27"/>
        <v>0</v>
      </c>
      <c r="EA23" s="301">
        <f t="shared" si="27"/>
        <v>0</v>
      </c>
      <c r="EB23" s="301">
        <f t="shared" si="27"/>
        <v>0</v>
      </c>
      <c r="EC23" s="301">
        <f t="shared" si="27"/>
        <v>0</v>
      </c>
      <c r="ED23" s="301">
        <f t="shared" si="27"/>
        <v>0</v>
      </c>
      <c r="EE23" s="301">
        <f t="shared" si="27"/>
        <v>0</v>
      </c>
      <c r="EF23" s="301">
        <f t="shared" si="27"/>
        <v>0</v>
      </c>
      <c r="EG23" s="301">
        <f t="shared" si="27"/>
        <v>0</v>
      </c>
      <c r="EH23" s="301">
        <f t="shared" si="27"/>
        <v>0</v>
      </c>
      <c r="EI23" s="301">
        <f t="shared" si="27"/>
        <v>0</v>
      </c>
      <c r="EJ23" s="301">
        <f t="shared" si="27"/>
        <v>0</v>
      </c>
      <c r="EK23" s="301">
        <f t="shared" si="27"/>
        <v>0</v>
      </c>
      <c r="EL23" s="301">
        <f t="shared" si="27"/>
        <v>0</v>
      </c>
      <c r="EM23" s="303">
        <f>EK23+EI23+EG23+EE23+EC23+EA23+DY23+DW23+DU23+DS23+DQ23+DH23</f>
        <v>37950000</v>
      </c>
      <c r="EN23" s="301">
        <f>+EN18+EN21</f>
        <v>37950000</v>
      </c>
      <c r="EO23" s="301">
        <f>+EO18+EO21</f>
        <v>0</v>
      </c>
      <c r="EP23" s="301">
        <f>+EP18+EP21</f>
        <v>37950000</v>
      </c>
      <c r="EQ23" s="301">
        <f>+EQ18+EQ21</f>
        <v>0</v>
      </c>
      <c r="ER23" s="304">
        <f t="shared" si="11"/>
        <v>1.25</v>
      </c>
      <c r="ES23" s="304">
        <f>IFERROR(DK23/DJ23,0)</f>
        <v>1</v>
      </c>
      <c r="ET23" s="304">
        <f t="shared" si="13"/>
        <v>1</v>
      </c>
      <c r="EU23" s="304">
        <f t="shared" si="24"/>
        <v>1</v>
      </c>
      <c r="EV23" s="305">
        <f t="shared" si="14"/>
        <v>1</v>
      </c>
      <c r="EW23" s="585"/>
      <c r="EX23" s="562"/>
      <c r="EY23" s="562"/>
      <c r="EZ23" s="562"/>
      <c r="FA23" s="562"/>
      <c r="FB23" s="75"/>
    </row>
    <row r="24" spans="1:158" ht="24.75" customHeight="1" x14ac:dyDescent="0.25">
      <c r="A24" s="518"/>
      <c r="B24" s="564">
        <v>2</v>
      </c>
      <c r="C24" s="569" t="s">
        <v>337</v>
      </c>
      <c r="D24" s="569" t="s">
        <v>178</v>
      </c>
      <c r="E24" s="576">
        <v>162</v>
      </c>
      <c r="F24" s="74" t="s">
        <v>327</v>
      </c>
      <c r="G24" s="422">
        <v>1207</v>
      </c>
      <c r="H24" s="422">
        <v>66</v>
      </c>
      <c r="I24" s="422"/>
      <c r="J24" s="422"/>
      <c r="K24" s="422">
        <v>10</v>
      </c>
      <c r="L24" s="422">
        <v>0</v>
      </c>
      <c r="M24" s="422">
        <v>10</v>
      </c>
      <c r="N24" s="422">
        <v>0</v>
      </c>
      <c r="O24" s="422">
        <v>10</v>
      </c>
      <c r="P24" s="422">
        <v>5</v>
      </c>
      <c r="Q24" s="422">
        <v>10</v>
      </c>
      <c r="R24" s="422">
        <v>36</v>
      </c>
      <c r="S24" s="422">
        <f>+Q24</f>
        <v>10</v>
      </c>
      <c r="T24" s="422">
        <v>36</v>
      </c>
      <c r="U24" s="422">
        <v>66</v>
      </c>
      <c r="V24" s="422">
        <v>66</v>
      </c>
      <c r="W24" s="424"/>
      <c r="X24" s="424"/>
      <c r="Y24" s="424"/>
      <c r="Z24" s="422">
        <v>66</v>
      </c>
      <c r="AA24" s="422">
        <v>66</v>
      </c>
      <c r="AB24" s="422">
        <v>190</v>
      </c>
      <c r="AC24" s="422">
        <v>3</v>
      </c>
      <c r="AD24" s="422">
        <v>3</v>
      </c>
      <c r="AE24" s="422">
        <v>0</v>
      </c>
      <c r="AF24" s="422">
        <v>0</v>
      </c>
      <c r="AG24" s="422">
        <v>0</v>
      </c>
      <c r="AH24" s="423">
        <v>0</v>
      </c>
      <c r="AI24" s="423">
        <v>0</v>
      </c>
      <c r="AJ24" s="423">
        <v>0</v>
      </c>
      <c r="AK24" s="423">
        <v>8</v>
      </c>
      <c r="AL24" s="423">
        <v>8</v>
      </c>
      <c r="AM24" s="423">
        <v>38</v>
      </c>
      <c r="AN24" s="423">
        <v>23</v>
      </c>
      <c r="AO24" s="423">
        <v>35</v>
      </c>
      <c r="AP24" s="423">
        <v>51</v>
      </c>
      <c r="AQ24" s="423">
        <v>35</v>
      </c>
      <c r="AR24" s="423">
        <v>82</v>
      </c>
      <c r="AS24" s="423">
        <v>35</v>
      </c>
      <c r="AT24" s="423">
        <v>86</v>
      </c>
      <c r="AU24" s="423">
        <v>230</v>
      </c>
      <c r="AV24" s="423">
        <v>138</v>
      </c>
      <c r="AW24" s="423">
        <v>88</v>
      </c>
      <c r="AX24" s="423">
        <v>81</v>
      </c>
      <c r="AY24" s="423">
        <v>9</v>
      </c>
      <c r="AZ24" s="423">
        <v>9</v>
      </c>
      <c r="BA24" s="422">
        <f t="shared" ref="BA24:BA29" si="28">AC24+AE24+AG24+AI24+AK24+AM24+AO24+AQ24+AS24+AU24+AW24+AY24</f>
        <v>481</v>
      </c>
      <c r="BB24" s="422">
        <f t="shared" ref="BB24:BC29" si="29">AC24+AE24+AG24+AI24+AK24+AM24+AO24+AQ24+AS24+AU24+AW24+AY24</f>
        <v>481</v>
      </c>
      <c r="BC24" s="422">
        <f t="shared" si="29"/>
        <v>481</v>
      </c>
      <c r="BD24" s="422">
        <f t="shared" ref="BD24:BD29" si="30">BA24</f>
        <v>481</v>
      </c>
      <c r="BE24" s="422">
        <f t="shared" ref="BE24:BE28" si="31">BC24</f>
        <v>481</v>
      </c>
      <c r="BF24" s="422">
        <v>550</v>
      </c>
      <c r="BG24" s="423"/>
      <c r="BH24" s="423">
        <v>0</v>
      </c>
      <c r="BI24" s="423">
        <v>20</v>
      </c>
      <c r="BJ24" s="423">
        <v>25</v>
      </c>
      <c r="BK24" s="423">
        <v>37</v>
      </c>
      <c r="BL24" s="423">
        <v>163</v>
      </c>
      <c r="BM24" s="423">
        <v>37</v>
      </c>
      <c r="BN24" s="423">
        <v>97</v>
      </c>
      <c r="BO24" s="423">
        <v>37</v>
      </c>
      <c r="BP24" s="423">
        <v>110</v>
      </c>
      <c r="BQ24" s="423">
        <v>37</v>
      </c>
      <c r="BR24" s="423">
        <v>50</v>
      </c>
      <c r="BS24" s="423">
        <v>37</v>
      </c>
      <c r="BT24" s="423">
        <v>18</v>
      </c>
      <c r="BU24" s="423">
        <v>37</v>
      </c>
      <c r="BV24" s="423">
        <v>27</v>
      </c>
      <c r="BW24" s="423">
        <v>37</v>
      </c>
      <c r="BX24" s="423">
        <v>48</v>
      </c>
      <c r="BY24" s="423">
        <v>37</v>
      </c>
      <c r="BZ24" s="423">
        <v>12</v>
      </c>
      <c r="CA24" s="423">
        <v>234</v>
      </c>
      <c r="CB24" s="423">
        <v>0</v>
      </c>
      <c r="CC24" s="423"/>
      <c r="CD24" s="423"/>
      <c r="CE24" s="422">
        <f t="shared" ref="CE24:CE29" si="32">+CC24+CA24+BY24+BW24+BU24+BS24+BQ24+BO24+BM24+BK24+BI24+BG24</f>
        <v>550</v>
      </c>
      <c r="CF24" s="422">
        <f t="shared" ref="CF24:CG29" si="33">BG24+BI24+BK24+BM24+BO24+BQ24+BS24+BU24+BW24+BY24+CA24+CC24</f>
        <v>550</v>
      </c>
      <c r="CG24" s="422">
        <f t="shared" si="33"/>
        <v>550</v>
      </c>
      <c r="CH24" s="422">
        <f t="shared" ref="CH24:CH29" si="34">+CC24+CA24+BY24+BW24+BU24+BS24+BQ24+BO24+BM24+BK24+BI24+BG24</f>
        <v>550</v>
      </c>
      <c r="CI24" s="422">
        <f t="shared" ref="CI24:CI29" si="35">CG24</f>
        <v>550</v>
      </c>
      <c r="CJ24" s="422">
        <v>100</v>
      </c>
      <c r="CK24" s="423">
        <v>0</v>
      </c>
      <c r="CL24" s="423">
        <v>0</v>
      </c>
      <c r="CM24" s="423">
        <v>0</v>
      </c>
      <c r="CN24" s="423">
        <v>0</v>
      </c>
      <c r="CO24" s="422">
        <v>0</v>
      </c>
      <c r="CP24" s="422">
        <v>0</v>
      </c>
      <c r="CQ24" s="422">
        <v>24</v>
      </c>
      <c r="CR24" s="423">
        <v>7</v>
      </c>
      <c r="CS24" s="422">
        <v>12</v>
      </c>
      <c r="CT24" s="422">
        <v>19</v>
      </c>
      <c r="CU24" s="433">
        <v>12</v>
      </c>
      <c r="CV24" s="433">
        <v>17</v>
      </c>
      <c r="CW24" s="422">
        <v>12</v>
      </c>
      <c r="CX24" s="422">
        <v>46</v>
      </c>
      <c r="CY24" s="422">
        <v>20</v>
      </c>
      <c r="CZ24" s="422">
        <v>20</v>
      </c>
      <c r="DA24" s="422">
        <v>10</v>
      </c>
      <c r="DB24" s="422">
        <v>1</v>
      </c>
      <c r="DC24" s="422">
        <v>10</v>
      </c>
      <c r="DD24" s="422"/>
      <c r="DE24" s="422">
        <v>10</v>
      </c>
      <c r="DF24" s="422"/>
      <c r="DG24" s="422"/>
      <c r="DH24" s="423"/>
      <c r="DI24" s="422">
        <f>+DG24+DE24+DC24+DA24+CY24+CW24+CU24+CS24+CQ24+CO24+CM24+CK24</f>
        <v>110</v>
      </c>
      <c r="DJ24" s="422">
        <f t="shared" si="8"/>
        <v>110</v>
      </c>
      <c r="DK24" s="422">
        <f t="shared" si="9"/>
        <v>110</v>
      </c>
      <c r="DL24" s="422">
        <f t="shared" ref="DL24:DM28" si="36">+DJ24</f>
        <v>110</v>
      </c>
      <c r="DM24" s="422">
        <f t="shared" si="36"/>
        <v>110</v>
      </c>
      <c r="DN24" s="423"/>
      <c r="DO24" s="422"/>
      <c r="DP24" s="422"/>
      <c r="DQ24" s="422"/>
      <c r="DR24" s="422"/>
      <c r="DS24" s="422"/>
      <c r="DT24" s="422"/>
      <c r="DU24" s="422"/>
      <c r="DV24" s="422"/>
      <c r="DW24" s="422"/>
      <c r="DX24" s="422"/>
      <c r="DY24" s="422"/>
      <c r="DZ24" s="422"/>
      <c r="EA24" s="422"/>
      <c r="EB24" s="422"/>
      <c r="EC24" s="422"/>
      <c r="ED24" s="422"/>
      <c r="EE24" s="422"/>
      <c r="EF24" s="422"/>
      <c r="EG24" s="422"/>
      <c r="EH24" s="422"/>
      <c r="EI24" s="422"/>
      <c r="EJ24" s="422"/>
      <c r="EK24" s="422"/>
      <c r="EL24" s="422"/>
      <c r="EM24" s="422">
        <f>EK24+EI24+EG24+EE24+EC24+EA24+DY24+DW24+DU24+DS24+DQ24+DH24</f>
        <v>0</v>
      </c>
      <c r="EN24" s="422">
        <f t="shared" ref="EN24:EN29" si="37">DH24+DQ24+DS24+DU24</f>
        <v>0</v>
      </c>
      <c r="EO24" s="423">
        <f t="shared" ref="EO24:EO29" si="38">DP24+DR24+DT24+DV24</f>
        <v>0</v>
      </c>
      <c r="EP24" s="434">
        <f>DQ24+DS24+DU24+DW24+DY24+EA24+EC24+EE24+EG24+EI24+EK24+DH24</f>
        <v>0</v>
      </c>
      <c r="EQ24" s="423">
        <f>DP24+DR24+DT24+DV24</f>
        <v>0</v>
      </c>
      <c r="ER24" s="429">
        <f t="shared" si="11"/>
        <v>0</v>
      </c>
      <c r="ES24" s="429">
        <f t="shared" si="12"/>
        <v>1</v>
      </c>
      <c r="ET24" s="429">
        <f t="shared" si="13"/>
        <v>1</v>
      </c>
      <c r="EU24" s="429">
        <f t="shared" si="24"/>
        <v>1</v>
      </c>
      <c r="EV24" s="429">
        <f t="shared" si="14"/>
        <v>1</v>
      </c>
      <c r="EW24" s="563" t="s">
        <v>745</v>
      </c>
      <c r="EX24" s="563" t="s">
        <v>180</v>
      </c>
      <c r="EY24" s="563" t="s">
        <v>180</v>
      </c>
      <c r="EZ24" s="561" t="s">
        <v>338</v>
      </c>
      <c r="FA24" s="561" t="s">
        <v>185</v>
      </c>
      <c r="FB24" s="75"/>
    </row>
    <row r="25" spans="1:158" ht="24.75" customHeight="1" x14ac:dyDescent="0.25">
      <c r="A25" s="518"/>
      <c r="B25" s="565"/>
      <c r="C25" s="523"/>
      <c r="D25" s="523"/>
      <c r="E25" s="515"/>
      <c r="F25" s="76" t="s">
        <v>328</v>
      </c>
      <c r="G25" s="401">
        <f>AA25+BE25+CI25+DL25+DN25</f>
        <v>503411603</v>
      </c>
      <c r="H25" s="401">
        <v>100000000</v>
      </c>
      <c r="I25" s="401"/>
      <c r="J25" s="401"/>
      <c r="K25" s="401">
        <v>100000000</v>
      </c>
      <c r="L25" s="401">
        <v>10000000</v>
      </c>
      <c r="M25" s="401">
        <v>100000000</v>
      </c>
      <c r="N25" s="401">
        <v>10000000</v>
      </c>
      <c r="O25" s="401">
        <v>100000000</v>
      </c>
      <c r="P25" s="401">
        <f>+N25</f>
        <v>10000000</v>
      </c>
      <c r="Q25" s="401">
        <v>100000000</v>
      </c>
      <c r="R25" s="401">
        <f>+P25</f>
        <v>10000000</v>
      </c>
      <c r="S25" s="401">
        <v>100000000</v>
      </c>
      <c r="T25" s="401">
        <f>+R25+1259925+80000000</f>
        <v>91259925</v>
      </c>
      <c r="U25" s="401">
        <v>91259925</v>
      </c>
      <c r="V25" s="401">
        <v>91259925</v>
      </c>
      <c r="W25" s="401"/>
      <c r="X25" s="401"/>
      <c r="Y25" s="401"/>
      <c r="Z25" s="401">
        <v>91259925</v>
      </c>
      <c r="AA25" s="401">
        <v>91259925</v>
      </c>
      <c r="AB25" s="401">
        <v>230000000</v>
      </c>
      <c r="AC25" s="401">
        <v>0</v>
      </c>
      <c r="AD25" s="401">
        <f>+A25</f>
        <v>0</v>
      </c>
      <c r="AE25" s="401">
        <v>16042500</v>
      </c>
      <c r="AF25" s="401">
        <v>16042500</v>
      </c>
      <c r="AG25" s="401">
        <v>0</v>
      </c>
      <c r="AH25" s="401">
        <v>0</v>
      </c>
      <c r="AI25" s="401">
        <v>0</v>
      </c>
      <c r="AJ25" s="401">
        <v>0</v>
      </c>
      <c r="AK25" s="401">
        <v>0</v>
      </c>
      <c r="AL25" s="401">
        <v>0</v>
      </c>
      <c r="AM25" s="401">
        <v>5000000</v>
      </c>
      <c r="AN25" s="401">
        <v>33957500</v>
      </c>
      <c r="AO25" s="401">
        <v>28957500</v>
      </c>
      <c r="AP25" s="401"/>
      <c r="AQ25" s="401"/>
      <c r="AR25" s="401"/>
      <c r="AS25" s="401"/>
      <c r="AT25" s="401"/>
      <c r="AU25" s="401"/>
      <c r="AV25" s="401"/>
      <c r="AW25" s="401"/>
      <c r="AX25" s="402"/>
      <c r="AY25" s="401"/>
      <c r="AZ25" s="401"/>
      <c r="BA25" s="401">
        <f t="shared" si="28"/>
        <v>50000000</v>
      </c>
      <c r="BB25" s="401">
        <f t="shared" si="29"/>
        <v>50000000</v>
      </c>
      <c r="BC25" s="401">
        <f t="shared" si="29"/>
        <v>50000000</v>
      </c>
      <c r="BD25" s="401">
        <f t="shared" si="30"/>
        <v>50000000</v>
      </c>
      <c r="BE25" s="401">
        <f t="shared" si="31"/>
        <v>50000000</v>
      </c>
      <c r="BF25" s="401">
        <v>84427000</v>
      </c>
      <c r="BG25" s="401">
        <v>63069667</v>
      </c>
      <c r="BH25" s="401">
        <v>63069667</v>
      </c>
      <c r="BI25" s="401"/>
      <c r="BJ25" s="401"/>
      <c r="BK25" s="401"/>
      <c r="BL25" s="401"/>
      <c r="BM25" s="401">
        <v>17024000</v>
      </c>
      <c r="BN25" s="403"/>
      <c r="BO25" s="403"/>
      <c r="BP25" s="403"/>
      <c r="BQ25" s="403"/>
      <c r="BR25" s="403">
        <v>13000000</v>
      </c>
      <c r="BS25" s="403"/>
      <c r="BT25" s="403"/>
      <c r="BU25" s="403"/>
      <c r="BV25" s="403"/>
      <c r="BW25" s="403">
        <v>-2938133</v>
      </c>
      <c r="BX25" s="403"/>
      <c r="BY25" s="403">
        <v>4333333</v>
      </c>
      <c r="BZ25" s="403"/>
      <c r="CA25" s="403"/>
      <c r="CB25" s="403"/>
      <c r="CC25" s="403">
        <v>-5419200</v>
      </c>
      <c r="CD25" s="403"/>
      <c r="CE25" s="401">
        <f t="shared" si="32"/>
        <v>76069667</v>
      </c>
      <c r="CF25" s="401">
        <f t="shared" si="33"/>
        <v>76069667</v>
      </c>
      <c r="CG25" s="401">
        <f t="shared" si="33"/>
        <v>76069667</v>
      </c>
      <c r="CH25" s="401">
        <f t="shared" si="34"/>
        <v>76069667</v>
      </c>
      <c r="CI25" s="401">
        <f t="shared" si="35"/>
        <v>76069667</v>
      </c>
      <c r="CJ25" s="401">
        <v>304507000</v>
      </c>
      <c r="CK25" s="405">
        <v>84278000</v>
      </c>
      <c r="CL25" s="405">
        <v>84278000</v>
      </c>
      <c r="CM25" s="405"/>
      <c r="CN25" s="405"/>
      <c r="CO25" s="405"/>
      <c r="CP25" s="405"/>
      <c r="CQ25" s="405">
        <v>201804011</v>
      </c>
      <c r="CR25" s="405"/>
      <c r="CS25" s="405"/>
      <c r="CT25" s="405"/>
      <c r="CU25" s="406"/>
      <c r="CV25" s="406"/>
      <c r="CW25" s="405"/>
      <c r="CX25" s="407"/>
      <c r="CY25" s="407"/>
      <c r="CZ25" s="407"/>
      <c r="DA25" s="407"/>
      <c r="DB25" s="407">
        <v>201804011</v>
      </c>
      <c r="DC25" s="407"/>
      <c r="DD25" s="407"/>
      <c r="DE25" s="407"/>
      <c r="DF25" s="407"/>
      <c r="DG25" s="407"/>
      <c r="DH25" s="407"/>
      <c r="DI25" s="407">
        <f>+DG25+DE25+DC25+DA25+CY25+CW25+CU25+CS25+CQ25+CO25+CM25+CK25</f>
        <v>286082011</v>
      </c>
      <c r="DJ25" s="407">
        <f t="shared" si="8"/>
        <v>286082011</v>
      </c>
      <c r="DK25" s="407">
        <f t="shared" si="9"/>
        <v>286082011</v>
      </c>
      <c r="DL25" s="407">
        <f t="shared" si="36"/>
        <v>286082011</v>
      </c>
      <c r="DM25" s="407">
        <f t="shared" si="36"/>
        <v>286082011</v>
      </c>
      <c r="DN25" s="408">
        <v>0</v>
      </c>
      <c r="DO25" s="403"/>
      <c r="DP25" s="403"/>
      <c r="DQ25" s="403"/>
      <c r="DR25" s="403"/>
      <c r="DS25" s="403"/>
      <c r="DT25" s="403"/>
      <c r="DU25" s="403"/>
      <c r="DV25" s="403"/>
      <c r="DW25" s="403"/>
      <c r="DX25" s="403"/>
      <c r="DY25" s="403"/>
      <c r="DZ25" s="403"/>
      <c r="EA25" s="403"/>
      <c r="EB25" s="403"/>
      <c r="EC25" s="403"/>
      <c r="ED25" s="403"/>
      <c r="EE25" s="403"/>
      <c r="EF25" s="403"/>
      <c r="EG25" s="403"/>
      <c r="EH25" s="403"/>
      <c r="EI25" s="403"/>
      <c r="EJ25" s="403"/>
      <c r="EK25" s="403"/>
      <c r="EL25" s="403"/>
      <c r="EM25" s="396">
        <f>EK25+EI25+EG25+EE25+EC25+EA25+DY25+DW25+DU25+DS25+DQ25+DH25</f>
        <v>0</v>
      </c>
      <c r="EN25" s="403">
        <f t="shared" si="37"/>
        <v>0</v>
      </c>
      <c r="EO25" s="403">
        <f t="shared" si="38"/>
        <v>0</v>
      </c>
      <c r="EP25" s="435">
        <f>DQ25+DS25+DU25+DW25+DY25+EA25+EC25+EE25+EG25+EI25+EK25+DH25</f>
        <v>0</v>
      </c>
      <c r="EQ25" s="403">
        <f>DP25+DR25+DT25+DV25</f>
        <v>0</v>
      </c>
      <c r="ER25" s="400">
        <f t="shared" si="11"/>
        <v>0</v>
      </c>
      <c r="ES25" s="400">
        <f t="shared" si="12"/>
        <v>1</v>
      </c>
      <c r="ET25" s="400">
        <f t="shared" si="13"/>
        <v>1</v>
      </c>
      <c r="EU25" s="400">
        <f t="shared" si="24"/>
        <v>1</v>
      </c>
      <c r="EV25" s="400">
        <f t="shared" si="14"/>
        <v>1</v>
      </c>
      <c r="EW25" s="563"/>
      <c r="EX25" s="562"/>
      <c r="EY25" s="562"/>
      <c r="EZ25" s="562"/>
      <c r="FA25" s="562"/>
      <c r="FB25" s="83"/>
    </row>
    <row r="26" spans="1:158" ht="24.75" customHeight="1" x14ac:dyDescent="0.25">
      <c r="A26" s="518"/>
      <c r="B26" s="565"/>
      <c r="C26" s="523"/>
      <c r="D26" s="523"/>
      <c r="E26" s="515"/>
      <c r="F26" s="77" t="s">
        <v>187</v>
      </c>
      <c r="G26" s="401"/>
      <c r="H26" s="401"/>
      <c r="I26" s="401"/>
      <c r="J26" s="401"/>
      <c r="K26" s="401"/>
      <c r="L26" s="401"/>
      <c r="M26" s="401"/>
      <c r="N26" s="401"/>
      <c r="O26" s="401"/>
      <c r="P26" s="401"/>
      <c r="Q26" s="401"/>
      <c r="R26" s="401"/>
      <c r="S26" s="401"/>
      <c r="T26" s="401"/>
      <c r="U26" s="401"/>
      <c r="V26" s="401"/>
      <c r="W26" s="401"/>
      <c r="X26" s="401"/>
      <c r="Y26" s="401"/>
      <c r="Z26" s="401"/>
      <c r="AA26" s="401"/>
      <c r="AB26" s="401"/>
      <c r="AC26" s="401">
        <v>0</v>
      </c>
      <c r="AD26" s="401">
        <v>0</v>
      </c>
      <c r="AE26" s="401">
        <v>0</v>
      </c>
      <c r="AF26" s="401">
        <v>0</v>
      </c>
      <c r="AG26" s="401">
        <v>2500000</v>
      </c>
      <c r="AH26" s="401">
        <v>2500000</v>
      </c>
      <c r="AI26" s="401">
        <v>0</v>
      </c>
      <c r="AJ26" s="401">
        <v>0</v>
      </c>
      <c r="AK26" s="401">
        <v>8542500</v>
      </c>
      <c r="AL26" s="401">
        <v>8542500</v>
      </c>
      <c r="AM26" s="401">
        <v>5000000</v>
      </c>
      <c r="AN26" s="401">
        <v>5000000</v>
      </c>
      <c r="AO26" s="401"/>
      <c r="AP26" s="401"/>
      <c r="AQ26" s="401"/>
      <c r="AR26" s="401">
        <v>254618</v>
      </c>
      <c r="AS26" s="401">
        <v>33957500</v>
      </c>
      <c r="AT26" s="401">
        <v>1375630</v>
      </c>
      <c r="AU26" s="401"/>
      <c r="AV26" s="401">
        <v>2779448.9654294364</v>
      </c>
      <c r="AW26" s="401"/>
      <c r="AX26" s="402">
        <v>3697738</v>
      </c>
      <c r="AY26" s="401"/>
      <c r="AZ26" s="401">
        <v>6675709.9002579711</v>
      </c>
      <c r="BA26" s="401">
        <f t="shared" si="28"/>
        <v>50000000</v>
      </c>
      <c r="BB26" s="401">
        <f t="shared" si="29"/>
        <v>50000000</v>
      </c>
      <c r="BC26" s="401">
        <f t="shared" si="29"/>
        <v>30825644.865687408</v>
      </c>
      <c r="BD26" s="401">
        <f t="shared" si="30"/>
        <v>50000000</v>
      </c>
      <c r="BE26" s="401">
        <f t="shared" si="31"/>
        <v>30825644.865687408</v>
      </c>
      <c r="BF26" s="401">
        <v>0</v>
      </c>
      <c r="BG26" s="401"/>
      <c r="BH26" s="401"/>
      <c r="BI26" s="401"/>
      <c r="BJ26" s="401"/>
      <c r="BK26" s="401"/>
      <c r="BL26" s="401"/>
      <c r="BM26" s="401"/>
      <c r="BN26" s="403"/>
      <c r="BO26" s="403"/>
      <c r="BP26" s="403"/>
      <c r="BQ26" s="403"/>
      <c r="BR26" s="403">
        <v>2183500</v>
      </c>
      <c r="BS26" s="403"/>
      <c r="BT26" s="403">
        <v>2911333</v>
      </c>
      <c r="BU26" s="403"/>
      <c r="BV26" s="403"/>
      <c r="BW26" s="403"/>
      <c r="BX26" s="403">
        <v>4677124</v>
      </c>
      <c r="BY26" s="403"/>
      <c r="BZ26" s="403">
        <v>6191813</v>
      </c>
      <c r="CA26" s="403"/>
      <c r="CB26" s="403">
        <v>4760435</v>
      </c>
      <c r="CC26" s="403"/>
      <c r="CD26" s="403">
        <v>16242620</v>
      </c>
      <c r="CE26" s="401">
        <f t="shared" si="32"/>
        <v>0</v>
      </c>
      <c r="CF26" s="401">
        <f t="shared" si="33"/>
        <v>0</v>
      </c>
      <c r="CG26" s="401">
        <f t="shared" si="33"/>
        <v>36966825</v>
      </c>
      <c r="CH26" s="401">
        <f t="shared" si="34"/>
        <v>0</v>
      </c>
      <c r="CI26" s="401">
        <f t="shared" si="35"/>
        <v>36966825</v>
      </c>
      <c r="CJ26" s="401">
        <v>0</v>
      </c>
      <c r="CK26" s="401"/>
      <c r="CL26" s="401"/>
      <c r="CM26" s="401"/>
      <c r="CN26" s="401"/>
      <c r="CO26" s="401"/>
      <c r="CP26" s="401"/>
      <c r="CQ26" s="401"/>
      <c r="CR26" s="401"/>
      <c r="CS26" s="401"/>
      <c r="CT26" s="401"/>
      <c r="CU26" s="410"/>
      <c r="CV26" s="410"/>
      <c r="CW26" s="401"/>
      <c r="CX26" s="408">
        <v>10020814.600064516</v>
      </c>
      <c r="CY26" s="408"/>
      <c r="CZ26" s="408">
        <v>7449455.3631756268</v>
      </c>
      <c r="DA26" s="408"/>
      <c r="DB26" s="408">
        <v>7405045.237215057</v>
      </c>
      <c r="DC26" s="408"/>
      <c r="DD26" s="408">
        <v>195801826.0313656</v>
      </c>
      <c r="DE26" s="408"/>
      <c r="DF26" s="408">
        <v>7865588.256741941</v>
      </c>
      <c r="DG26" s="408"/>
      <c r="DH26" s="408">
        <v>25634106.095204294</v>
      </c>
      <c r="DI26" s="408">
        <f>+DG26+DE26+DC26+DA26+CY26+CW26+CU26+CS26+CQ26+CO26+CM26+CK26</f>
        <v>0</v>
      </c>
      <c r="DJ26" s="408">
        <f t="shared" si="8"/>
        <v>0</v>
      </c>
      <c r="DK26" s="408">
        <f t="shared" si="9"/>
        <v>254176835.58376703</v>
      </c>
      <c r="DL26" s="408">
        <f t="shared" si="36"/>
        <v>0</v>
      </c>
      <c r="DM26" s="408">
        <f t="shared" si="36"/>
        <v>254176835.58376703</v>
      </c>
      <c r="DN26" s="408"/>
      <c r="DO26" s="403"/>
      <c r="DP26" s="403"/>
      <c r="DQ26" s="403"/>
      <c r="DR26" s="403"/>
      <c r="DS26" s="403"/>
      <c r="DT26" s="403"/>
      <c r="DU26" s="403"/>
      <c r="DV26" s="403"/>
      <c r="DW26" s="403"/>
      <c r="DX26" s="403"/>
      <c r="DY26" s="403"/>
      <c r="DZ26" s="403"/>
      <c r="EA26" s="403"/>
      <c r="EB26" s="403"/>
      <c r="EC26" s="403"/>
      <c r="ED26" s="403"/>
      <c r="EE26" s="403"/>
      <c r="EF26" s="403"/>
      <c r="EG26" s="403"/>
      <c r="EH26" s="403"/>
      <c r="EI26" s="403"/>
      <c r="EJ26" s="403"/>
      <c r="EK26" s="403"/>
      <c r="EL26" s="403"/>
      <c r="EM26" s="396">
        <f>EI26+EG26+EE26+EC26+EA26+DY26+DW26+DU26+DS26+DQ26+DH26+EK26</f>
        <v>25634106.095204294</v>
      </c>
      <c r="EN26" s="403">
        <f t="shared" si="37"/>
        <v>25634106.095204294</v>
      </c>
      <c r="EO26" s="403">
        <f t="shared" si="38"/>
        <v>0</v>
      </c>
      <c r="EP26" s="435">
        <f>DH26+DQ26+DS26+DU26+DW26+DY26+EA26+EC26+EE26+EG26+EI26+EK26</f>
        <v>25634106.095204294</v>
      </c>
      <c r="EQ26" s="403">
        <f>DP26+DR26+DT26+DV26</f>
        <v>0</v>
      </c>
      <c r="ER26" s="400">
        <f t="shared" si="11"/>
        <v>0</v>
      </c>
      <c r="ES26" s="400">
        <f t="shared" si="12"/>
        <v>0</v>
      </c>
      <c r="ET26" s="400">
        <f t="shared" si="13"/>
        <v>0</v>
      </c>
      <c r="EU26" s="400" t="s">
        <v>733</v>
      </c>
      <c r="EV26" s="400">
        <f t="shared" si="14"/>
        <v>0</v>
      </c>
      <c r="EW26" s="563"/>
      <c r="EX26" s="562"/>
      <c r="EY26" s="562"/>
      <c r="EZ26" s="562"/>
      <c r="FA26" s="562"/>
      <c r="FB26" s="75"/>
    </row>
    <row r="27" spans="1:158" ht="24.75" customHeight="1" x14ac:dyDescent="0.25">
      <c r="A27" s="518"/>
      <c r="B27" s="565"/>
      <c r="C27" s="523"/>
      <c r="D27" s="523"/>
      <c r="E27" s="515"/>
      <c r="F27" s="78" t="s">
        <v>329</v>
      </c>
      <c r="G27" s="397">
        <f>+AA27+BE27+CE27+CJ27+DN27</f>
        <v>0</v>
      </c>
      <c r="H27" s="396">
        <v>0</v>
      </c>
      <c r="I27" s="396"/>
      <c r="J27" s="396"/>
      <c r="K27" s="396">
        <v>0</v>
      </c>
      <c r="L27" s="396">
        <v>0</v>
      </c>
      <c r="M27" s="396">
        <v>0</v>
      </c>
      <c r="N27" s="396">
        <v>0</v>
      </c>
      <c r="O27" s="396">
        <v>0</v>
      </c>
      <c r="P27" s="396">
        <v>0</v>
      </c>
      <c r="Q27" s="396">
        <v>0</v>
      </c>
      <c r="R27" s="396">
        <v>0</v>
      </c>
      <c r="S27" s="396">
        <v>0</v>
      </c>
      <c r="T27" s="396">
        <v>0</v>
      </c>
      <c r="U27" s="396">
        <v>0</v>
      </c>
      <c r="V27" s="396">
        <v>0</v>
      </c>
      <c r="W27" s="398"/>
      <c r="X27" s="398"/>
      <c r="Y27" s="398"/>
      <c r="Z27" s="396">
        <v>0</v>
      </c>
      <c r="AA27" s="396">
        <v>0</v>
      </c>
      <c r="AB27" s="396">
        <v>0</v>
      </c>
      <c r="AC27" s="396">
        <v>0</v>
      </c>
      <c r="AD27" s="396">
        <v>0</v>
      </c>
      <c r="AE27" s="396">
        <v>0</v>
      </c>
      <c r="AF27" s="396">
        <v>0</v>
      </c>
      <c r="AG27" s="396">
        <v>0</v>
      </c>
      <c r="AH27" s="398">
        <v>0</v>
      </c>
      <c r="AI27" s="396">
        <f>+AG27</f>
        <v>0</v>
      </c>
      <c r="AJ27" s="396">
        <v>0</v>
      </c>
      <c r="AK27" s="398">
        <v>0</v>
      </c>
      <c r="AL27" s="396">
        <v>0</v>
      </c>
      <c r="AM27" s="398">
        <v>0</v>
      </c>
      <c r="AN27" s="396">
        <v>0</v>
      </c>
      <c r="AO27" s="396">
        <v>0</v>
      </c>
      <c r="AP27" s="396">
        <v>0</v>
      </c>
      <c r="AQ27" s="396">
        <v>0</v>
      </c>
      <c r="AR27" s="396">
        <v>0</v>
      </c>
      <c r="AS27" s="396">
        <v>0</v>
      </c>
      <c r="AT27" s="396">
        <v>0</v>
      </c>
      <c r="AU27" s="396">
        <v>0</v>
      </c>
      <c r="AV27" s="396">
        <v>0</v>
      </c>
      <c r="AW27" s="396">
        <v>0</v>
      </c>
      <c r="AX27" s="397">
        <v>0</v>
      </c>
      <c r="AY27" s="396">
        <v>0</v>
      </c>
      <c r="AZ27" s="397"/>
      <c r="BA27" s="396">
        <f t="shared" si="28"/>
        <v>0</v>
      </c>
      <c r="BB27" s="396">
        <f t="shared" si="29"/>
        <v>0</v>
      </c>
      <c r="BC27" s="396">
        <f t="shared" si="29"/>
        <v>0</v>
      </c>
      <c r="BD27" s="396">
        <f t="shared" si="30"/>
        <v>0</v>
      </c>
      <c r="BE27" s="396">
        <f t="shared" si="31"/>
        <v>0</v>
      </c>
      <c r="BF27" s="396">
        <v>0</v>
      </c>
      <c r="BG27" s="396">
        <v>0</v>
      </c>
      <c r="BH27" s="396">
        <v>0</v>
      </c>
      <c r="BI27" s="396">
        <v>0</v>
      </c>
      <c r="BJ27" s="396">
        <v>0</v>
      </c>
      <c r="BK27" s="396">
        <v>0</v>
      </c>
      <c r="BL27" s="396">
        <v>0</v>
      </c>
      <c r="BM27" s="396">
        <v>0</v>
      </c>
      <c r="BN27" s="398">
        <v>0</v>
      </c>
      <c r="BO27" s="398">
        <v>0</v>
      </c>
      <c r="BP27" s="398">
        <v>0</v>
      </c>
      <c r="BQ27" s="398">
        <v>0</v>
      </c>
      <c r="BR27" s="398">
        <v>0</v>
      </c>
      <c r="BS27" s="398">
        <v>0</v>
      </c>
      <c r="BT27" s="398">
        <v>0</v>
      </c>
      <c r="BU27" s="398">
        <v>0</v>
      </c>
      <c r="BV27" s="398">
        <v>0</v>
      </c>
      <c r="BW27" s="398">
        <v>0</v>
      </c>
      <c r="BX27" s="398">
        <v>0</v>
      </c>
      <c r="BY27" s="398">
        <v>0</v>
      </c>
      <c r="BZ27" s="398">
        <v>0</v>
      </c>
      <c r="CA27" s="398">
        <v>0</v>
      </c>
      <c r="CB27" s="398">
        <v>0</v>
      </c>
      <c r="CC27" s="398">
        <v>0</v>
      </c>
      <c r="CD27" s="398">
        <v>0</v>
      </c>
      <c r="CE27" s="396">
        <f t="shared" si="32"/>
        <v>0</v>
      </c>
      <c r="CF27" s="396">
        <f t="shared" si="33"/>
        <v>0</v>
      </c>
      <c r="CG27" s="396">
        <f t="shared" si="33"/>
        <v>0</v>
      </c>
      <c r="CH27" s="396">
        <f t="shared" si="34"/>
        <v>0</v>
      </c>
      <c r="CI27" s="396">
        <f t="shared" si="35"/>
        <v>0</v>
      </c>
      <c r="CJ27" s="396">
        <v>0</v>
      </c>
      <c r="CK27" s="396">
        <v>0</v>
      </c>
      <c r="CL27" s="396">
        <v>0</v>
      </c>
      <c r="CM27" s="396">
        <v>0</v>
      </c>
      <c r="CN27" s="396">
        <v>0</v>
      </c>
      <c r="CO27" s="396">
        <v>0</v>
      </c>
      <c r="CP27" s="396">
        <v>0</v>
      </c>
      <c r="CQ27" s="396">
        <v>0</v>
      </c>
      <c r="CR27" s="396">
        <v>0</v>
      </c>
      <c r="CS27" s="396">
        <v>0</v>
      </c>
      <c r="CT27" s="396">
        <v>0</v>
      </c>
      <c r="CU27" s="412">
        <v>0</v>
      </c>
      <c r="CV27" s="412">
        <v>0</v>
      </c>
      <c r="CW27" s="396">
        <v>0</v>
      </c>
      <c r="CX27" s="396">
        <v>0</v>
      </c>
      <c r="CY27" s="396">
        <v>0</v>
      </c>
      <c r="CZ27" s="396">
        <v>0</v>
      </c>
      <c r="DA27" s="396">
        <v>0</v>
      </c>
      <c r="DB27" s="396">
        <v>0</v>
      </c>
      <c r="DC27" s="396">
        <v>0</v>
      </c>
      <c r="DD27" s="396">
        <v>0</v>
      </c>
      <c r="DE27" s="396">
        <v>0</v>
      </c>
      <c r="DF27" s="396">
        <v>0</v>
      </c>
      <c r="DG27" s="396">
        <v>0</v>
      </c>
      <c r="DH27" s="396">
        <v>0</v>
      </c>
      <c r="DI27" s="396">
        <f>+DG27+DE27+DC27+DA27+CY27+CW27+CU27+CS27+CQ27+CO27+CM27+CK27</f>
        <v>0</v>
      </c>
      <c r="DJ27" s="396">
        <f t="shared" si="8"/>
        <v>0</v>
      </c>
      <c r="DK27" s="396">
        <f t="shared" si="9"/>
        <v>0</v>
      </c>
      <c r="DL27" s="396">
        <f t="shared" si="36"/>
        <v>0</v>
      </c>
      <c r="DM27" s="396">
        <f t="shared" si="36"/>
        <v>0</v>
      </c>
      <c r="DN27" s="396">
        <v>0</v>
      </c>
      <c r="DO27" s="398">
        <v>0</v>
      </c>
      <c r="DP27" s="398">
        <v>0</v>
      </c>
      <c r="DQ27" s="398">
        <v>0</v>
      </c>
      <c r="DR27" s="398">
        <v>0</v>
      </c>
      <c r="DS27" s="398">
        <v>0</v>
      </c>
      <c r="DT27" s="398">
        <v>0</v>
      </c>
      <c r="DU27" s="398">
        <v>0</v>
      </c>
      <c r="DV27" s="398">
        <v>0</v>
      </c>
      <c r="DW27" s="398">
        <v>0</v>
      </c>
      <c r="DX27" s="398">
        <v>0</v>
      </c>
      <c r="DY27" s="398">
        <v>0</v>
      </c>
      <c r="DZ27" s="398">
        <v>0</v>
      </c>
      <c r="EA27" s="398">
        <v>0</v>
      </c>
      <c r="EB27" s="398">
        <v>0</v>
      </c>
      <c r="EC27" s="398">
        <v>0</v>
      </c>
      <c r="ED27" s="398">
        <v>0</v>
      </c>
      <c r="EE27" s="398">
        <v>0</v>
      </c>
      <c r="EF27" s="398">
        <v>0</v>
      </c>
      <c r="EG27" s="398">
        <v>0</v>
      </c>
      <c r="EH27" s="398">
        <v>0</v>
      </c>
      <c r="EI27" s="398">
        <v>0</v>
      </c>
      <c r="EJ27" s="398">
        <v>0</v>
      </c>
      <c r="EK27" s="398">
        <v>0</v>
      </c>
      <c r="EL27" s="398">
        <v>0</v>
      </c>
      <c r="EM27" s="397">
        <f>EI27+EG27+EE27+EC27+EA27+DY27+DW27+DU27+DS27+DQ27+DH27+EK27</f>
        <v>0</v>
      </c>
      <c r="EN27" s="436">
        <f t="shared" si="37"/>
        <v>0</v>
      </c>
      <c r="EO27" s="436">
        <f t="shared" si="38"/>
        <v>0</v>
      </c>
      <c r="EP27" s="437">
        <f>DH27+DQ27+DS27+DU27+DW27+DY27+EA27+EC27+EE27+EG27+EI27+EK27</f>
        <v>0</v>
      </c>
      <c r="EQ27" s="397">
        <f>DP27+DR27+DT27+DV27</f>
        <v>0</v>
      </c>
      <c r="ER27" s="400">
        <f t="shared" si="11"/>
        <v>0</v>
      </c>
      <c r="ES27" s="400">
        <f t="shared" si="12"/>
        <v>0</v>
      </c>
      <c r="ET27" s="400">
        <f t="shared" si="13"/>
        <v>0</v>
      </c>
      <c r="EU27" s="400">
        <f t="shared" si="24"/>
        <v>0</v>
      </c>
      <c r="EV27" s="400">
        <f t="shared" si="14"/>
        <v>0</v>
      </c>
      <c r="EW27" s="563"/>
      <c r="EX27" s="562"/>
      <c r="EY27" s="562"/>
      <c r="EZ27" s="562"/>
      <c r="FA27" s="562"/>
      <c r="FB27" s="75"/>
    </row>
    <row r="28" spans="1:158" ht="24.75" customHeight="1" x14ac:dyDescent="0.25">
      <c r="A28" s="518"/>
      <c r="B28" s="565"/>
      <c r="C28" s="523"/>
      <c r="D28" s="523"/>
      <c r="E28" s="515"/>
      <c r="F28" s="80" t="s">
        <v>330</v>
      </c>
      <c r="G28" s="401">
        <f>AA28+BE28+CI28+DL28+DN28</f>
        <v>59126476</v>
      </c>
      <c r="H28" s="401">
        <v>0</v>
      </c>
      <c r="I28" s="401"/>
      <c r="J28" s="401"/>
      <c r="K28" s="401">
        <v>0</v>
      </c>
      <c r="L28" s="401">
        <v>0</v>
      </c>
      <c r="M28" s="401">
        <v>0</v>
      </c>
      <c r="N28" s="401">
        <v>0</v>
      </c>
      <c r="O28" s="401">
        <v>0</v>
      </c>
      <c r="P28" s="401">
        <v>0</v>
      </c>
      <c r="Q28" s="401">
        <v>0</v>
      </c>
      <c r="R28" s="401">
        <v>0</v>
      </c>
      <c r="S28" s="401">
        <v>0</v>
      </c>
      <c r="T28" s="401">
        <v>0</v>
      </c>
      <c r="U28" s="401">
        <v>0</v>
      </c>
      <c r="V28" s="401">
        <v>0</v>
      </c>
      <c r="W28" s="401"/>
      <c r="X28" s="401"/>
      <c r="Y28" s="401"/>
      <c r="Z28" s="401">
        <v>0</v>
      </c>
      <c r="AA28" s="401">
        <v>0</v>
      </c>
      <c r="AB28" s="401">
        <v>931910.11699999997</v>
      </c>
      <c r="AC28" s="401">
        <v>0</v>
      </c>
      <c r="AD28" s="401">
        <v>0</v>
      </c>
      <c r="AE28" s="401">
        <v>0</v>
      </c>
      <c r="AF28" s="401">
        <v>0</v>
      </c>
      <c r="AG28" s="401">
        <v>0</v>
      </c>
      <c r="AH28" s="401">
        <v>0</v>
      </c>
      <c r="AI28" s="401">
        <v>0</v>
      </c>
      <c r="AJ28" s="401">
        <v>0</v>
      </c>
      <c r="AK28" s="401">
        <v>882353.04</v>
      </c>
      <c r="AL28" s="401">
        <v>882353</v>
      </c>
      <c r="AM28" s="401">
        <v>0</v>
      </c>
      <c r="AN28" s="401">
        <v>0</v>
      </c>
      <c r="AO28" s="401"/>
      <c r="AP28" s="401"/>
      <c r="AQ28" s="401"/>
      <c r="AR28" s="401"/>
      <c r="AS28" s="401"/>
      <c r="AT28" s="401"/>
      <c r="AU28" s="401"/>
      <c r="AV28" s="401"/>
      <c r="AW28" s="401"/>
      <c r="AX28" s="402"/>
      <c r="AY28" s="401"/>
      <c r="AZ28" s="401"/>
      <c r="BA28" s="401">
        <f t="shared" si="28"/>
        <v>882353.04</v>
      </c>
      <c r="BB28" s="401">
        <f t="shared" si="29"/>
        <v>882353.04</v>
      </c>
      <c r="BC28" s="401">
        <f t="shared" si="29"/>
        <v>882353</v>
      </c>
      <c r="BD28" s="401">
        <f t="shared" si="30"/>
        <v>882353.04</v>
      </c>
      <c r="BE28" s="401">
        <f t="shared" si="31"/>
        <v>882353</v>
      </c>
      <c r="BF28" s="401">
        <v>19042789.949999999</v>
      </c>
      <c r="BG28" s="401">
        <v>2032061.25</v>
      </c>
      <c r="BH28" s="401">
        <v>2046101</v>
      </c>
      <c r="BI28" s="401"/>
      <c r="BJ28" s="401">
        <v>0</v>
      </c>
      <c r="BK28" s="401"/>
      <c r="BL28" s="401">
        <v>391560</v>
      </c>
      <c r="BM28" s="401">
        <v>17142293.699999999</v>
      </c>
      <c r="BN28" s="403">
        <v>452015</v>
      </c>
      <c r="BO28" s="403"/>
      <c r="BP28" s="403">
        <v>15481532</v>
      </c>
      <c r="BQ28" s="403"/>
      <c r="BR28" s="403">
        <v>803147</v>
      </c>
      <c r="BS28" s="403"/>
      <c r="BT28" s="403"/>
      <c r="BU28" s="403"/>
      <c r="BV28" s="403"/>
      <c r="BW28" s="403"/>
      <c r="BX28" s="403"/>
      <c r="BY28" s="403"/>
      <c r="BZ28" s="403"/>
      <c r="CA28" s="403"/>
      <c r="CB28" s="403"/>
      <c r="CC28" s="403"/>
      <c r="CD28" s="403"/>
      <c r="CE28" s="401">
        <f t="shared" si="32"/>
        <v>19174354.949999999</v>
      </c>
      <c r="CF28" s="401">
        <f t="shared" si="33"/>
        <v>19174354.949999999</v>
      </c>
      <c r="CG28" s="401">
        <f t="shared" si="33"/>
        <v>19174355</v>
      </c>
      <c r="CH28" s="401">
        <f t="shared" si="34"/>
        <v>19174354.949999999</v>
      </c>
      <c r="CI28" s="401">
        <f t="shared" si="35"/>
        <v>19174355</v>
      </c>
      <c r="CJ28" s="401">
        <v>39102842</v>
      </c>
      <c r="CK28" s="401">
        <v>447280</v>
      </c>
      <c r="CL28" s="401">
        <v>447280</v>
      </c>
      <c r="CM28" s="401">
        <v>4586471</v>
      </c>
      <c r="CN28" s="401">
        <f>5033751-CL28</f>
        <v>4586471</v>
      </c>
      <c r="CO28" s="401">
        <v>5094833.2240286674</v>
      </c>
      <c r="CP28" s="401">
        <v>5094833</v>
      </c>
      <c r="CQ28" s="401">
        <v>28974257.775971331</v>
      </c>
      <c r="CR28" s="414">
        <v>8445450</v>
      </c>
      <c r="CS28" s="401"/>
      <c r="CT28" s="401">
        <v>9602937</v>
      </c>
      <c r="CU28" s="410"/>
      <c r="CV28" s="410">
        <v>6223970.7091297656</v>
      </c>
      <c r="CW28" s="401"/>
      <c r="CX28" s="408">
        <v>1900940</v>
      </c>
      <c r="CY28" s="408"/>
      <c r="CZ28" s="408"/>
      <c r="DA28" s="408"/>
      <c r="DB28" s="408">
        <v>2767886</v>
      </c>
      <c r="DC28" s="408"/>
      <c r="DD28" s="408"/>
      <c r="DE28" s="408"/>
      <c r="DF28" s="408"/>
      <c r="DG28" s="408">
        <f>-33074</f>
        <v>-33074</v>
      </c>
      <c r="DH28" s="408"/>
      <c r="DI28" s="408">
        <f>+DG28+DE28+DC28+DA28+CY28+CW28+CU28+CS28+CQ28+CO28+CM28+CK28</f>
        <v>39069768</v>
      </c>
      <c r="DJ28" s="408">
        <f t="shared" si="8"/>
        <v>39069768</v>
      </c>
      <c r="DK28" s="408">
        <f t="shared" si="9"/>
        <v>39069767.709129766</v>
      </c>
      <c r="DL28" s="408">
        <f t="shared" si="36"/>
        <v>39069768</v>
      </c>
      <c r="DM28" s="408">
        <f t="shared" si="36"/>
        <v>39069767.709129766</v>
      </c>
      <c r="DN28" s="408"/>
      <c r="DO28" s="403"/>
      <c r="DP28" s="403"/>
      <c r="DQ28" s="403"/>
      <c r="DR28" s="403"/>
      <c r="DS28" s="403"/>
      <c r="DT28" s="403"/>
      <c r="DU28" s="403"/>
      <c r="DV28" s="403"/>
      <c r="DW28" s="403"/>
      <c r="DX28" s="403"/>
      <c r="DY28" s="403"/>
      <c r="DZ28" s="403"/>
      <c r="EA28" s="403"/>
      <c r="EB28" s="403"/>
      <c r="EC28" s="403"/>
      <c r="ED28" s="403"/>
      <c r="EE28" s="403"/>
      <c r="EF28" s="403"/>
      <c r="EG28" s="403"/>
      <c r="EH28" s="403"/>
      <c r="EI28" s="403"/>
      <c r="EJ28" s="403"/>
      <c r="EK28" s="403"/>
      <c r="EL28" s="403"/>
      <c r="EM28" s="397">
        <f>EI28+EG28+EE28+EC28+EA28+DY28+DW28+DU28+DS28+DQ28+DH28+EK28</f>
        <v>0</v>
      </c>
      <c r="EN28" s="403">
        <f t="shared" si="37"/>
        <v>0</v>
      </c>
      <c r="EO28" s="403">
        <f t="shared" si="38"/>
        <v>0</v>
      </c>
      <c r="EP28" s="409">
        <f>DQ28+DS28+DU28+DW28+DY28+EA28+EC28+EE28+EG28+EI28+EK28+DH28</f>
        <v>0</v>
      </c>
      <c r="EQ28" s="403">
        <f>DP28+DR28+DT28+DV28</f>
        <v>0</v>
      </c>
      <c r="ER28" s="400">
        <f t="shared" si="11"/>
        <v>0</v>
      </c>
      <c r="ES28" s="400">
        <f t="shared" si="12"/>
        <v>0.99999999255510719</v>
      </c>
      <c r="ET28" s="400">
        <f t="shared" si="13"/>
        <v>0.99999999255510719</v>
      </c>
      <c r="EU28" s="400">
        <f t="shared" si="24"/>
        <v>0.99999999524967076</v>
      </c>
      <c r="EV28" s="400">
        <f t="shared" si="14"/>
        <v>0.99999999508054171</v>
      </c>
      <c r="EW28" s="563"/>
      <c r="EX28" s="562"/>
      <c r="EY28" s="562"/>
      <c r="EZ28" s="562"/>
      <c r="FA28" s="562"/>
      <c r="FB28" s="75"/>
    </row>
    <row r="29" spans="1:158" ht="24.75" customHeight="1" thickBot="1" x14ac:dyDescent="0.3">
      <c r="A29" s="518"/>
      <c r="B29" s="565"/>
      <c r="C29" s="523"/>
      <c r="D29" s="523"/>
      <c r="E29" s="515"/>
      <c r="F29" s="81" t="s">
        <v>331</v>
      </c>
      <c r="G29" s="415">
        <f>G24+G27</f>
        <v>1207</v>
      </c>
      <c r="H29" s="415">
        <f>+H24</f>
        <v>66</v>
      </c>
      <c r="I29" s="415"/>
      <c r="J29" s="415"/>
      <c r="K29" s="415">
        <f t="shared" ref="K29:V29" si="39">+K24</f>
        <v>10</v>
      </c>
      <c r="L29" s="415">
        <f t="shared" si="39"/>
        <v>0</v>
      </c>
      <c r="M29" s="415">
        <f t="shared" si="39"/>
        <v>10</v>
      </c>
      <c r="N29" s="415">
        <f t="shared" si="39"/>
        <v>0</v>
      </c>
      <c r="O29" s="415">
        <f t="shared" si="39"/>
        <v>10</v>
      </c>
      <c r="P29" s="415">
        <f t="shared" si="39"/>
        <v>5</v>
      </c>
      <c r="Q29" s="415">
        <f t="shared" si="39"/>
        <v>10</v>
      </c>
      <c r="R29" s="415">
        <f t="shared" si="39"/>
        <v>36</v>
      </c>
      <c r="S29" s="415">
        <f t="shared" si="39"/>
        <v>10</v>
      </c>
      <c r="T29" s="415">
        <f t="shared" si="39"/>
        <v>36</v>
      </c>
      <c r="U29" s="415">
        <f t="shared" si="39"/>
        <v>66</v>
      </c>
      <c r="V29" s="415">
        <f t="shared" si="39"/>
        <v>66</v>
      </c>
      <c r="W29" s="417"/>
      <c r="X29" s="417"/>
      <c r="Y29" s="417"/>
      <c r="Z29" s="415">
        <f t="shared" ref="Z29:AK29" si="40">+Z24</f>
        <v>66</v>
      </c>
      <c r="AA29" s="415">
        <f t="shared" si="40"/>
        <v>66</v>
      </c>
      <c r="AB29" s="415">
        <f t="shared" si="40"/>
        <v>190</v>
      </c>
      <c r="AC29" s="415">
        <f t="shared" si="40"/>
        <v>3</v>
      </c>
      <c r="AD29" s="415">
        <f t="shared" si="40"/>
        <v>3</v>
      </c>
      <c r="AE29" s="415">
        <f t="shared" si="40"/>
        <v>0</v>
      </c>
      <c r="AF29" s="415">
        <f t="shared" si="40"/>
        <v>0</v>
      </c>
      <c r="AG29" s="415">
        <f t="shared" si="40"/>
        <v>0</v>
      </c>
      <c r="AH29" s="415">
        <f t="shared" si="40"/>
        <v>0</v>
      </c>
      <c r="AI29" s="415">
        <f t="shared" si="40"/>
        <v>0</v>
      </c>
      <c r="AJ29" s="415">
        <f t="shared" si="40"/>
        <v>0</v>
      </c>
      <c r="AK29" s="415">
        <f t="shared" si="40"/>
        <v>8</v>
      </c>
      <c r="AL29" s="415">
        <v>2</v>
      </c>
      <c r="AM29" s="415">
        <f t="shared" ref="AM29:AZ29" si="41">+AM24</f>
        <v>38</v>
      </c>
      <c r="AN29" s="415">
        <f t="shared" si="41"/>
        <v>23</v>
      </c>
      <c r="AO29" s="415">
        <f t="shared" si="41"/>
        <v>35</v>
      </c>
      <c r="AP29" s="415">
        <f t="shared" si="41"/>
        <v>51</v>
      </c>
      <c r="AQ29" s="415">
        <f t="shared" si="41"/>
        <v>35</v>
      </c>
      <c r="AR29" s="415">
        <f t="shared" si="41"/>
        <v>82</v>
      </c>
      <c r="AS29" s="415">
        <f t="shared" si="41"/>
        <v>35</v>
      </c>
      <c r="AT29" s="415">
        <f t="shared" si="41"/>
        <v>86</v>
      </c>
      <c r="AU29" s="415">
        <f t="shared" si="41"/>
        <v>230</v>
      </c>
      <c r="AV29" s="415">
        <f t="shared" si="41"/>
        <v>138</v>
      </c>
      <c r="AW29" s="415">
        <f t="shared" si="41"/>
        <v>88</v>
      </c>
      <c r="AX29" s="416">
        <f t="shared" si="41"/>
        <v>81</v>
      </c>
      <c r="AY29" s="415">
        <f t="shared" si="41"/>
        <v>9</v>
      </c>
      <c r="AZ29" s="415">
        <f t="shared" si="41"/>
        <v>9</v>
      </c>
      <c r="BA29" s="415">
        <f t="shared" si="28"/>
        <v>481</v>
      </c>
      <c r="BB29" s="415">
        <f t="shared" si="29"/>
        <v>481</v>
      </c>
      <c r="BC29" s="415">
        <f t="shared" si="29"/>
        <v>475</v>
      </c>
      <c r="BD29" s="415">
        <f t="shared" si="30"/>
        <v>481</v>
      </c>
      <c r="BE29" s="415">
        <v>481</v>
      </c>
      <c r="BF29" s="415">
        <v>550</v>
      </c>
      <c r="BG29" s="415">
        <v>0</v>
      </c>
      <c r="BH29" s="415">
        <v>0</v>
      </c>
      <c r="BI29" s="415">
        <v>20</v>
      </c>
      <c r="BJ29" s="415">
        <v>25</v>
      </c>
      <c r="BK29" s="415">
        <v>37</v>
      </c>
      <c r="BL29" s="415">
        <v>163</v>
      </c>
      <c r="BM29" s="415">
        <v>37</v>
      </c>
      <c r="BN29" s="415">
        <v>97</v>
      </c>
      <c r="BO29" s="415">
        <v>37</v>
      </c>
      <c r="BP29" s="415">
        <v>110</v>
      </c>
      <c r="BQ29" s="415">
        <v>37</v>
      </c>
      <c r="BR29" s="415">
        <v>50</v>
      </c>
      <c r="BS29" s="415">
        <v>37</v>
      </c>
      <c r="BT29" s="415">
        <v>18</v>
      </c>
      <c r="BU29" s="415">
        <v>37</v>
      </c>
      <c r="BV29" s="415">
        <v>27</v>
      </c>
      <c r="BW29" s="415">
        <v>37</v>
      </c>
      <c r="BX29" s="415">
        <v>48</v>
      </c>
      <c r="BY29" s="415">
        <v>37</v>
      </c>
      <c r="BZ29" s="415">
        <v>12</v>
      </c>
      <c r="CA29" s="415">
        <v>234</v>
      </c>
      <c r="CB29" s="415">
        <v>0</v>
      </c>
      <c r="CC29" s="415">
        <v>0</v>
      </c>
      <c r="CD29" s="415">
        <v>0</v>
      </c>
      <c r="CE29" s="415">
        <f t="shared" si="32"/>
        <v>550</v>
      </c>
      <c r="CF29" s="415">
        <f t="shared" si="33"/>
        <v>550</v>
      </c>
      <c r="CG29" s="415">
        <f t="shared" si="33"/>
        <v>550</v>
      </c>
      <c r="CH29" s="415">
        <f t="shared" si="34"/>
        <v>550</v>
      </c>
      <c r="CI29" s="415">
        <f t="shared" si="35"/>
        <v>550</v>
      </c>
      <c r="CJ29" s="415">
        <v>100</v>
      </c>
      <c r="CK29" s="415">
        <v>0</v>
      </c>
      <c r="CL29" s="415">
        <v>0</v>
      </c>
      <c r="CM29" s="415">
        <v>0</v>
      </c>
      <c r="CN29" s="415">
        <v>0</v>
      </c>
      <c r="CO29" s="415">
        <v>12</v>
      </c>
      <c r="CP29" s="415">
        <v>0</v>
      </c>
      <c r="CQ29" s="415">
        <v>24</v>
      </c>
      <c r="CR29" s="416">
        <v>7</v>
      </c>
      <c r="CS29" s="415">
        <v>12</v>
      </c>
      <c r="CT29" s="415">
        <v>0</v>
      </c>
      <c r="CU29" s="438">
        <v>12</v>
      </c>
      <c r="CV29" s="438">
        <v>0</v>
      </c>
      <c r="CW29" s="415">
        <v>12</v>
      </c>
      <c r="CX29" s="415">
        <v>0</v>
      </c>
      <c r="CY29" s="415">
        <v>10</v>
      </c>
      <c r="CZ29" s="415">
        <v>0</v>
      </c>
      <c r="DA29" s="415">
        <v>10</v>
      </c>
      <c r="DB29" s="415">
        <v>0</v>
      </c>
      <c r="DC29" s="415">
        <v>10</v>
      </c>
      <c r="DD29" s="415">
        <v>0</v>
      </c>
      <c r="DE29" s="415">
        <v>10</v>
      </c>
      <c r="DF29" s="415">
        <v>0</v>
      </c>
      <c r="DG29" s="415">
        <v>0</v>
      </c>
      <c r="DH29" s="416">
        <v>0</v>
      </c>
      <c r="DI29" s="415">
        <f>DI24</f>
        <v>110</v>
      </c>
      <c r="DJ29" s="415">
        <f t="shared" si="8"/>
        <v>112</v>
      </c>
      <c r="DK29" s="415">
        <f t="shared" si="9"/>
        <v>7</v>
      </c>
      <c r="DL29" s="415">
        <f>DL24+DL27</f>
        <v>110</v>
      </c>
      <c r="DM29" s="415">
        <f>DM24+DM27</f>
        <v>110</v>
      </c>
      <c r="DN29" s="415">
        <f>+DN24</f>
        <v>0</v>
      </c>
      <c r="DO29" s="419"/>
      <c r="DP29" s="419"/>
      <c r="DQ29" s="419"/>
      <c r="DR29" s="419"/>
      <c r="DS29" s="419"/>
      <c r="DT29" s="419"/>
      <c r="DU29" s="419"/>
      <c r="DV29" s="419"/>
      <c r="DW29" s="419"/>
      <c r="DX29" s="419"/>
      <c r="DY29" s="419"/>
      <c r="DZ29" s="419"/>
      <c r="EA29" s="419"/>
      <c r="EB29" s="419"/>
      <c r="EC29" s="419"/>
      <c r="ED29" s="419"/>
      <c r="EE29" s="419"/>
      <c r="EF29" s="419"/>
      <c r="EG29" s="419"/>
      <c r="EH29" s="419"/>
      <c r="EI29" s="419"/>
      <c r="EJ29" s="419"/>
      <c r="EK29" s="419"/>
      <c r="EL29" s="419"/>
      <c r="EM29" s="416">
        <f>EI29+EG29+EE29+EC29+EA29+DY29+DW29+DU29+DS29+DQ29+DH29+EK29</f>
        <v>0</v>
      </c>
      <c r="EN29" s="439">
        <f t="shared" si="37"/>
        <v>0</v>
      </c>
      <c r="EO29" s="439">
        <f t="shared" si="38"/>
        <v>0</v>
      </c>
      <c r="EP29" s="440">
        <f>DQ29+DS29+DU29+DW29+DY29+EA29+EC29+EE29+EG29+EI29+EK29+DH29</f>
        <v>0</v>
      </c>
      <c r="EQ29" s="439">
        <f>DR29+DT29+DV29+DP29</f>
        <v>0</v>
      </c>
      <c r="ER29" s="421">
        <f t="shared" si="11"/>
        <v>0</v>
      </c>
      <c r="ES29" s="421">
        <f t="shared" si="12"/>
        <v>6.25E-2</v>
      </c>
      <c r="ET29" s="421">
        <f t="shared" si="13"/>
        <v>1</v>
      </c>
      <c r="EU29" s="421">
        <f t="shared" si="24"/>
        <v>0.91315136476426795</v>
      </c>
      <c r="EV29" s="421">
        <f t="shared" si="14"/>
        <v>1</v>
      </c>
      <c r="EW29" s="563"/>
      <c r="EX29" s="562"/>
      <c r="EY29" s="562"/>
      <c r="EZ29" s="562"/>
      <c r="FA29" s="562"/>
      <c r="FB29" s="75"/>
    </row>
    <row r="30" spans="1:158" ht="24.75" customHeight="1" thickBot="1" x14ac:dyDescent="0.3">
      <c r="A30" s="518"/>
      <c r="B30" s="566"/>
      <c r="C30" s="570"/>
      <c r="D30" s="570"/>
      <c r="E30" s="577"/>
      <c r="F30" s="82" t="s">
        <v>332</v>
      </c>
      <c r="G30" s="298">
        <f>G25+G28</f>
        <v>562538079</v>
      </c>
      <c r="H30" s="299">
        <f t="shared" ref="H30:EL30" si="42">H25+H28</f>
        <v>100000000</v>
      </c>
      <c r="I30" s="299">
        <f t="shared" si="42"/>
        <v>0</v>
      </c>
      <c r="J30" s="299">
        <f t="shared" si="42"/>
        <v>0</v>
      </c>
      <c r="K30" s="299">
        <f t="shared" si="42"/>
        <v>100000000</v>
      </c>
      <c r="L30" s="299">
        <f t="shared" si="42"/>
        <v>10000000</v>
      </c>
      <c r="M30" s="299">
        <f t="shared" si="42"/>
        <v>100000000</v>
      </c>
      <c r="N30" s="299">
        <f t="shared" si="42"/>
        <v>10000000</v>
      </c>
      <c r="O30" s="299">
        <f t="shared" si="42"/>
        <v>100000000</v>
      </c>
      <c r="P30" s="299">
        <f t="shared" si="42"/>
        <v>10000000</v>
      </c>
      <c r="Q30" s="299">
        <f t="shared" si="42"/>
        <v>100000000</v>
      </c>
      <c r="R30" s="299">
        <f t="shared" si="42"/>
        <v>10000000</v>
      </c>
      <c r="S30" s="299">
        <f t="shared" si="42"/>
        <v>100000000</v>
      </c>
      <c r="T30" s="299">
        <f t="shared" si="42"/>
        <v>91259925</v>
      </c>
      <c r="U30" s="299">
        <f t="shared" si="42"/>
        <v>91259925</v>
      </c>
      <c r="V30" s="299">
        <f t="shared" si="42"/>
        <v>91259925</v>
      </c>
      <c r="W30" s="299">
        <f t="shared" si="42"/>
        <v>0</v>
      </c>
      <c r="X30" s="299">
        <f t="shared" si="42"/>
        <v>0</v>
      </c>
      <c r="Y30" s="299">
        <f t="shared" si="42"/>
        <v>0</v>
      </c>
      <c r="Z30" s="299">
        <f t="shared" si="42"/>
        <v>91259925</v>
      </c>
      <c r="AA30" s="299">
        <f t="shared" si="42"/>
        <v>91259925</v>
      </c>
      <c r="AB30" s="299">
        <f t="shared" si="42"/>
        <v>230931910.11700001</v>
      </c>
      <c r="AC30" s="299">
        <f t="shared" si="42"/>
        <v>0</v>
      </c>
      <c r="AD30" s="299">
        <f t="shared" si="42"/>
        <v>0</v>
      </c>
      <c r="AE30" s="299">
        <f t="shared" si="42"/>
        <v>16042500</v>
      </c>
      <c r="AF30" s="299">
        <f t="shared" si="42"/>
        <v>16042500</v>
      </c>
      <c r="AG30" s="299">
        <f t="shared" si="42"/>
        <v>0</v>
      </c>
      <c r="AH30" s="299">
        <f t="shared" si="42"/>
        <v>0</v>
      </c>
      <c r="AI30" s="299">
        <f t="shared" si="42"/>
        <v>0</v>
      </c>
      <c r="AJ30" s="299">
        <f t="shared" si="42"/>
        <v>0</v>
      </c>
      <c r="AK30" s="299">
        <f t="shared" si="42"/>
        <v>882353.04</v>
      </c>
      <c r="AL30" s="299">
        <f t="shared" si="42"/>
        <v>882353</v>
      </c>
      <c r="AM30" s="299">
        <f t="shared" si="42"/>
        <v>5000000</v>
      </c>
      <c r="AN30" s="299">
        <f t="shared" si="42"/>
        <v>33957500</v>
      </c>
      <c r="AO30" s="299">
        <f t="shared" si="42"/>
        <v>28957500</v>
      </c>
      <c r="AP30" s="299">
        <f t="shared" si="42"/>
        <v>0</v>
      </c>
      <c r="AQ30" s="299">
        <f t="shared" si="42"/>
        <v>0</v>
      </c>
      <c r="AR30" s="299">
        <f t="shared" si="42"/>
        <v>0</v>
      </c>
      <c r="AS30" s="299">
        <f t="shared" si="42"/>
        <v>0</v>
      </c>
      <c r="AT30" s="299">
        <f t="shared" si="42"/>
        <v>0</v>
      </c>
      <c r="AU30" s="299">
        <f t="shared" si="42"/>
        <v>0</v>
      </c>
      <c r="AV30" s="299">
        <f t="shared" si="42"/>
        <v>0</v>
      </c>
      <c r="AW30" s="299">
        <f t="shared" si="42"/>
        <v>0</v>
      </c>
      <c r="AX30" s="299">
        <f t="shared" si="42"/>
        <v>0</v>
      </c>
      <c r="AY30" s="299">
        <f t="shared" si="42"/>
        <v>0</v>
      </c>
      <c r="AZ30" s="299">
        <f t="shared" si="42"/>
        <v>0</v>
      </c>
      <c r="BA30" s="299">
        <f t="shared" si="42"/>
        <v>50882353.039999999</v>
      </c>
      <c r="BB30" s="299">
        <f t="shared" si="42"/>
        <v>50882353.039999999</v>
      </c>
      <c r="BC30" s="299">
        <f t="shared" si="42"/>
        <v>50882353</v>
      </c>
      <c r="BD30" s="299">
        <f t="shared" si="42"/>
        <v>50882353.039999999</v>
      </c>
      <c r="BE30" s="299">
        <f t="shared" si="42"/>
        <v>50882353</v>
      </c>
      <c r="BF30" s="299">
        <f t="shared" si="42"/>
        <v>103469789.95</v>
      </c>
      <c r="BG30" s="299">
        <f t="shared" si="42"/>
        <v>65101728.25</v>
      </c>
      <c r="BH30" s="299">
        <f t="shared" si="42"/>
        <v>65115768</v>
      </c>
      <c r="BI30" s="299">
        <f t="shared" si="42"/>
        <v>0</v>
      </c>
      <c r="BJ30" s="299">
        <f t="shared" si="42"/>
        <v>0</v>
      </c>
      <c r="BK30" s="299">
        <f t="shared" si="42"/>
        <v>0</v>
      </c>
      <c r="BL30" s="299">
        <f t="shared" si="42"/>
        <v>391560</v>
      </c>
      <c r="BM30" s="299">
        <f t="shared" si="42"/>
        <v>34166293.700000003</v>
      </c>
      <c r="BN30" s="299">
        <f t="shared" si="42"/>
        <v>452015</v>
      </c>
      <c r="BO30" s="299">
        <f t="shared" si="42"/>
        <v>0</v>
      </c>
      <c r="BP30" s="299">
        <f t="shared" si="42"/>
        <v>15481532</v>
      </c>
      <c r="BQ30" s="299">
        <f t="shared" si="42"/>
        <v>0</v>
      </c>
      <c r="BR30" s="299">
        <f t="shared" si="42"/>
        <v>13803147</v>
      </c>
      <c r="BS30" s="299">
        <f t="shared" si="42"/>
        <v>0</v>
      </c>
      <c r="BT30" s="299">
        <f t="shared" si="42"/>
        <v>0</v>
      </c>
      <c r="BU30" s="299">
        <f t="shared" si="42"/>
        <v>0</v>
      </c>
      <c r="BV30" s="299">
        <f t="shared" si="42"/>
        <v>0</v>
      </c>
      <c r="BW30" s="299">
        <f t="shared" si="42"/>
        <v>-2938133</v>
      </c>
      <c r="BX30" s="299">
        <f t="shared" si="42"/>
        <v>0</v>
      </c>
      <c r="BY30" s="299">
        <f t="shared" si="42"/>
        <v>4333333</v>
      </c>
      <c r="BZ30" s="299">
        <f t="shared" si="42"/>
        <v>0</v>
      </c>
      <c r="CA30" s="299">
        <f t="shared" si="42"/>
        <v>0</v>
      </c>
      <c r="CB30" s="299">
        <f t="shared" si="42"/>
        <v>0</v>
      </c>
      <c r="CC30" s="299">
        <f t="shared" si="42"/>
        <v>-5419200</v>
      </c>
      <c r="CD30" s="299">
        <f t="shared" si="42"/>
        <v>0</v>
      </c>
      <c r="CE30" s="299">
        <f t="shared" si="42"/>
        <v>95244021.950000003</v>
      </c>
      <c r="CF30" s="299">
        <f t="shared" si="42"/>
        <v>95244021.950000003</v>
      </c>
      <c r="CG30" s="299">
        <f t="shared" si="42"/>
        <v>95244022</v>
      </c>
      <c r="CH30" s="299">
        <f t="shared" si="42"/>
        <v>95244021.950000003</v>
      </c>
      <c r="CI30" s="299">
        <f t="shared" si="42"/>
        <v>95244022</v>
      </c>
      <c r="CJ30" s="299">
        <f t="shared" si="42"/>
        <v>343609842</v>
      </c>
      <c r="CK30" s="299">
        <f t="shared" si="42"/>
        <v>84725280</v>
      </c>
      <c r="CL30" s="299">
        <f t="shared" si="42"/>
        <v>84725280</v>
      </c>
      <c r="CM30" s="299">
        <f t="shared" si="42"/>
        <v>4586471</v>
      </c>
      <c r="CN30" s="299">
        <f t="shared" si="42"/>
        <v>4586471</v>
      </c>
      <c r="CO30" s="299">
        <f t="shared" si="42"/>
        <v>5094833.2240286674</v>
      </c>
      <c r="CP30" s="299">
        <f t="shared" si="42"/>
        <v>5094833</v>
      </c>
      <c r="CQ30" s="299">
        <f t="shared" si="42"/>
        <v>230778268.77597132</v>
      </c>
      <c r="CR30" s="299">
        <f t="shared" si="42"/>
        <v>8445450</v>
      </c>
      <c r="CS30" s="299">
        <f t="shared" si="42"/>
        <v>0</v>
      </c>
      <c r="CT30" s="299">
        <f t="shared" si="42"/>
        <v>9602937</v>
      </c>
      <c r="CU30" s="307">
        <f t="shared" si="42"/>
        <v>0</v>
      </c>
      <c r="CV30" s="307">
        <f t="shared" si="42"/>
        <v>6223970.7091297656</v>
      </c>
      <c r="CW30" s="299">
        <f t="shared" si="42"/>
        <v>0</v>
      </c>
      <c r="CX30" s="302">
        <f t="shared" si="42"/>
        <v>1900940</v>
      </c>
      <c r="CY30" s="302">
        <f t="shared" si="42"/>
        <v>0</v>
      </c>
      <c r="CZ30" s="302">
        <f t="shared" si="42"/>
        <v>0</v>
      </c>
      <c r="DA30" s="302">
        <f t="shared" si="42"/>
        <v>0</v>
      </c>
      <c r="DB30" s="302">
        <f t="shared" si="42"/>
        <v>204571897</v>
      </c>
      <c r="DC30" s="302">
        <f t="shared" si="42"/>
        <v>0</v>
      </c>
      <c r="DD30" s="302">
        <f t="shared" si="42"/>
        <v>0</v>
      </c>
      <c r="DE30" s="302">
        <f t="shared" si="42"/>
        <v>0</v>
      </c>
      <c r="DF30" s="302">
        <f t="shared" si="42"/>
        <v>0</v>
      </c>
      <c r="DG30" s="302">
        <f t="shared" si="42"/>
        <v>-33074</v>
      </c>
      <c r="DH30" s="302">
        <f t="shared" si="42"/>
        <v>0</v>
      </c>
      <c r="DI30" s="302">
        <f t="shared" si="42"/>
        <v>325151779</v>
      </c>
      <c r="DJ30" s="302">
        <f t="shared" si="8"/>
        <v>325151779</v>
      </c>
      <c r="DK30" s="302">
        <f t="shared" si="9"/>
        <v>325151778.70912975</v>
      </c>
      <c r="DL30" s="302">
        <f t="shared" si="42"/>
        <v>325151779</v>
      </c>
      <c r="DM30" s="302">
        <f t="shared" si="42"/>
        <v>325151778.70912975</v>
      </c>
      <c r="DN30" s="302">
        <f t="shared" si="42"/>
        <v>0</v>
      </c>
      <c r="DO30" s="301">
        <f t="shared" si="42"/>
        <v>0</v>
      </c>
      <c r="DP30" s="301">
        <f t="shared" si="42"/>
        <v>0</v>
      </c>
      <c r="DQ30" s="301">
        <f t="shared" si="42"/>
        <v>0</v>
      </c>
      <c r="DR30" s="301">
        <f t="shared" si="42"/>
        <v>0</v>
      </c>
      <c r="DS30" s="301">
        <f t="shared" si="42"/>
        <v>0</v>
      </c>
      <c r="DT30" s="301">
        <f t="shared" si="42"/>
        <v>0</v>
      </c>
      <c r="DU30" s="301">
        <f t="shared" si="42"/>
        <v>0</v>
      </c>
      <c r="DV30" s="301">
        <f t="shared" si="42"/>
        <v>0</v>
      </c>
      <c r="DW30" s="301">
        <f t="shared" si="42"/>
        <v>0</v>
      </c>
      <c r="DX30" s="301">
        <f t="shared" si="42"/>
        <v>0</v>
      </c>
      <c r="DY30" s="301">
        <f t="shared" si="42"/>
        <v>0</v>
      </c>
      <c r="DZ30" s="301">
        <f t="shared" si="42"/>
        <v>0</v>
      </c>
      <c r="EA30" s="301">
        <f t="shared" si="42"/>
        <v>0</v>
      </c>
      <c r="EB30" s="301">
        <f t="shared" si="42"/>
        <v>0</v>
      </c>
      <c r="EC30" s="301">
        <f t="shared" si="42"/>
        <v>0</v>
      </c>
      <c r="ED30" s="301">
        <f t="shared" si="42"/>
        <v>0</v>
      </c>
      <c r="EE30" s="301">
        <f t="shared" si="42"/>
        <v>0</v>
      </c>
      <c r="EF30" s="301">
        <f t="shared" si="42"/>
        <v>0</v>
      </c>
      <c r="EG30" s="301">
        <f t="shared" si="42"/>
        <v>0</v>
      </c>
      <c r="EH30" s="301">
        <f t="shared" si="42"/>
        <v>0</v>
      </c>
      <c r="EI30" s="301">
        <f t="shared" si="42"/>
        <v>0</v>
      </c>
      <c r="EJ30" s="301">
        <f t="shared" si="42"/>
        <v>0</v>
      </c>
      <c r="EK30" s="301">
        <f t="shared" si="42"/>
        <v>0</v>
      </c>
      <c r="EL30" s="301">
        <f t="shared" si="42"/>
        <v>0</v>
      </c>
      <c r="EM30" s="303">
        <f>EK30+EI30+EG30+EE30+EC30+EA30+DY30+DW30+DU30+DS30+DQ30+DH30</f>
        <v>0</v>
      </c>
      <c r="EN30" s="301">
        <f>+EN25+EN28</f>
        <v>0</v>
      </c>
      <c r="EO30" s="301">
        <f>EO25+EO28</f>
        <v>0</v>
      </c>
      <c r="EP30" s="301">
        <f>+EP25+EP28</f>
        <v>0</v>
      </c>
      <c r="EQ30" s="301">
        <f>+EQ25+EQ28</f>
        <v>0</v>
      </c>
      <c r="ER30" s="304">
        <f t="shared" si="11"/>
        <v>0</v>
      </c>
      <c r="ES30" s="304">
        <f t="shared" si="12"/>
        <v>0.99999999910543236</v>
      </c>
      <c r="ET30" s="304">
        <f t="shared" si="13"/>
        <v>0.99999999910543236</v>
      </c>
      <c r="EU30" s="304">
        <f t="shared" si="24"/>
        <v>0.99999999950070895</v>
      </c>
      <c r="EV30" s="305">
        <f t="shared" si="14"/>
        <v>0.99999999948293239</v>
      </c>
      <c r="EW30" s="585"/>
      <c r="EX30" s="562"/>
      <c r="EY30" s="562"/>
      <c r="EZ30" s="562"/>
      <c r="FA30" s="562"/>
      <c r="FB30" s="75"/>
    </row>
    <row r="31" spans="1:158" ht="21" customHeight="1" x14ac:dyDescent="0.25">
      <c r="A31" s="518"/>
      <c r="B31" s="564">
        <v>3</v>
      </c>
      <c r="C31" s="569" t="s">
        <v>339</v>
      </c>
      <c r="D31" s="569" t="s">
        <v>178</v>
      </c>
      <c r="E31" s="576">
        <v>162</v>
      </c>
      <c r="F31" s="74" t="s">
        <v>327</v>
      </c>
      <c r="G31" s="422">
        <f>AA31+BE31+CI31+DL31+DN31</f>
        <v>500</v>
      </c>
      <c r="H31" s="422">
        <v>66</v>
      </c>
      <c r="I31" s="422"/>
      <c r="J31" s="422"/>
      <c r="K31" s="422">
        <v>40</v>
      </c>
      <c r="L31" s="422">
        <v>0</v>
      </c>
      <c r="M31" s="422">
        <v>40</v>
      </c>
      <c r="N31" s="422">
        <v>0</v>
      </c>
      <c r="O31" s="422">
        <v>40</v>
      </c>
      <c r="P31" s="422">
        <v>0</v>
      </c>
      <c r="Q31" s="422">
        <v>40</v>
      </c>
      <c r="R31" s="422">
        <v>0</v>
      </c>
      <c r="S31" s="422">
        <f>+Q31</f>
        <v>40</v>
      </c>
      <c r="T31" s="422">
        <v>0</v>
      </c>
      <c r="U31" s="422">
        <v>66</v>
      </c>
      <c r="V31" s="422">
        <v>66</v>
      </c>
      <c r="W31" s="424"/>
      <c r="X31" s="424"/>
      <c r="Y31" s="424"/>
      <c r="Z31" s="422">
        <v>66</v>
      </c>
      <c r="AA31" s="422">
        <v>66</v>
      </c>
      <c r="AB31" s="422">
        <v>55</v>
      </c>
      <c r="AC31" s="423">
        <v>5</v>
      </c>
      <c r="AD31" s="422">
        <v>5</v>
      </c>
      <c r="AE31" s="422">
        <v>0</v>
      </c>
      <c r="AF31" s="422">
        <v>0</v>
      </c>
      <c r="AG31" s="422">
        <v>0</v>
      </c>
      <c r="AH31" s="423">
        <v>0</v>
      </c>
      <c r="AI31" s="423">
        <v>1</v>
      </c>
      <c r="AJ31" s="423">
        <v>1</v>
      </c>
      <c r="AK31" s="423">
        <v>14</v>
      </c>
      <c r="AL31" s="423">
        <v>14</v>
      </c>
      <c r="AM31" s="423">
        <v>4</v>
      </c>
      <c r="AN31" s="423">
        <v>27</v>
      </c>
      <c r="AO31" s="423">
        <v>4</v>
      </c>
      <c r="AP31" s="423">
        <v>28</v>
      </c>
      <c r="AQ31" s="423">
        <v>4</v>
      </c>
      <c r="AR31" s="423">
        <v>33</v>
      </c>
      <c r="AS31" s="423">
        <v>5</v>
      </c>
      <c r="AT31" s="423">
        <v>24</v>
      </c>
      <c r="AU31" s="423">
        <v>122</v>
      </c>
      <c r="AV31" s="423">
        <v>27</v>
      </c>
      <c r="AW31" s="423">
        <v>33</v>
      </c>
      <c r="AX31" s="423">
        <v>33</v>
      </c>
      <c r="AY31" s="423"/>
      <c r="AZ31" s="423">
        <v>0</v>
      </c>
      <c r="BA31" s="422">
        <f t="shared" ref="BA31:BA36" si="43">AC31+AE31+AG31+AI31+AK31+AM31+AO31+AQ31+AS31+AU31+AW31+AY31</f>
        <v>192</v>
      </c>
      <c r="BB31" s="422">
        <f t="shared" ref="BB31:BC36" si="44">AC31+AE31+AG31+AI31+AK31+AM31+AO31+AQ31+AS31+AU31+AW31+AY31</f>
        <v>192</v>
      </c>
      <c r="BC31" s="422">
        <f t="shared" si="44"/>
        <v>192</v>
      </c>
      <c r="BD31" s="422">
        <f t="shared" ref="BD31:BD36" si="45">BA31</f>
        <v>192</v>
      </c>
      <c r="BE31" s="422">
        <f t="shared" ref="BE31:BE36" si="46">BC31</f>
        <v>192</v>
      </c>
      <c r="BF31" s="422">
        <v>168</v>
      </c>
      <c r="BG31" s="423"/>
      <c r="BH31" s="423"/>
      <c r="BI31" s="423"/>
      <c r="BJ31" s="423">
        <v>18</v>
      </c>
      <c r="BK31" s="423">
        <v>42</v>
      </c>
      <c r="BL31" s="423">
        <v>26</v>
      </c>
      <c r="BM31" s="423"/>
      <c r="BN31" s="423">
        <v>18</v>
      </c>
      <c r="BO31" s="423"/>
      <c r="BP31" s="423">
        <v>15</v>
      </c>
      <c r="BQ31" s="423">
        <v>42</v>
      </c>
      <c r="BR31" s="423">
        <v>22</v>
      </c>
      <c r="BS31" s="423"/>
      <c r="BT31" s="423">
        <v>16</v>
      </c>
      <c r="BU31" s="423"/>
      <c r="BV31" s="423">
        <v>21</v>
      </c>
      <c r="BW31" s="423">
        <v>42</v>
      </c>
      <c r="BX31" s="423">
        <v>14</v>
      </c>
      <c r="BY31" s="423"/>
      <c r="BZ31" s="423">
        <v>19</v>
      </c>
      <c r="CA31" s="423">
        <v>42</v>
      </c>
      <c r="CB31" s="423">
        <v>0</v>
      </c>
      <c r="CC31" s="423"/>
      <c r="CD31" s="423"/>
      <c r="CE31" s="422">
        <f t="shared" ref="CE31:CE36" si="47">+CC31+CA31+BY31+BW31+BU31+BS31+BQ31+BO31+BM31+BK31+BI31+BG31</f>
        <v>168</v>
      </c>
      <c r="CF31" s="422">
        <f t="shared" ref="CF31:CG36" si="48">BG31+BI31+BK31+BM31+BO31+BQ31+BS31+BU31+BW31+BY31+CA31+CC31</f>
        <v>168</v>
      </c>
      <c r="CG31" s="422">
        <f t="shared" si="48"/>
        <v>169</v>
      </c>
      <c r="CH31" s="422">
        <f t="shared" ref="CH31:CH36" si="49">+CC31+CA31+BY31+BW31+BU31+BS31+BQ31+BO31+BM31+BK31+BI31+BG31</f>
        <v>168</v>
      </c>
      <c r="CI31" s="422">
        <f t="shared" ref="CI31:CI36" si="50">CG31</f>
        <v>169</v>
      </c>
      <c r="CJ31" s="422">
        <v>52</v>
      </c>
      <c r="CK31" s="423">
        <v>0</v>
      </c>
      <c r="CL31" s="423">
        <v>0</v>
      </c>
      <c r="CM31" s="423">
        <v>0</v>
      </c>
      <c r="CN31" s="423">
        <v>0</v>
      </c>
      <c r="CO31" s="422">
        <v>5</v>
      </c>
      <c r="CP31" s="422">
        <v>9</v>
      </c>
      <c r="CQ31" s="422">
        <v>5</v>
      </c>
      <c r="CR31" s="423">
        <v>7</v>
      </c>
      <c r="CS31" s="422">
        <v>5</v>
      </c>
      <c r="CT31" s="422">
        <v>11</v>
      </c>
      <c r="CU31" s="433">
        <v>7</v>
      </c>
      <c r="CV31" s="433">
        <v>4</v>
      </c>
      <c r="CW31" s="422">
        <v>5</v>
      </c>
      <c r="CX31" s="422">
        <v>8</v>
      </c>
      <c r="CY31" s="422">
        <v>5</v>
      </c>
      <c r="CZ31" s="422">
        <v>7</v>
      </c>
      <c r="DA31" s="422">
        <v>5</v>
      </c>
      <c r="DB31" s="422">
        <v>5</v>
      </c>
      <c r="DC31" s="422">
        <v>5</v>
      </c>
      <c r="DD31" s="422">
        <v>1</v>
      </c>
      <c r="DE31" s="422">
        <v>5</v>
      </c>
      <c r="DF31" s="422"/>
      <c r="DG31" s="422">
        <v>5</v>
      </c>
      <c r="DH31" s="423"/>
      <c r="DI31" s="422">
        <f t="shared" ref="DI31:DI35" si="51">+DG31+DE31+DC31+DA31+CY31+CW31+CU31+CS31+CQ31+CO31+CM31+CK31</f>
        <v>52</v>
      </c>
      <c r="DJ31" s="422">
        <f t="shared" si="8"/>
        <v>52</v>
      </c>
      <c r="DK31" s="422">
        <f t="shared" si="9"/>
        <v>52</v>
      </c>
      <c r="DL31" s="422">
        <v>52</v>
      </c>
      <c r="DM31" s="422">
        <f t="shared" ref="DL31:DM34" si="52">+DK31</f>
        <v>52</v>
      </c>
      <c r="DN31" s="422">
        <v>21</v>
      </c>
      <c r="DO31" s="422"/>
      <c r="DP31" s="422"/>
      <c r="DQ31" s="422"/>
      <c r="DR31" s="422"/>
      <c r="DS31" s="422"/>
      <c r="DT31" s="422"/>
      <c r="DU31" s="422"/>
      <c r="DV31" s="422"/>
      <c r="DW31" s="422"/>
      <c r="DX31" s="422"/>
      <c r="DY31" s="422"/>
      <c r="DZ31" s="422"/>
      <c r="EA31" s="422"/>
      <c r="EB31" s="422"/>
      <c r="EC31" s="422"/>
      <c r="ED31" s="422"/>
      <c r="EE31" s="422"/>
      <c r="EF31" s="422"/>
      <c r="EG31" s="422"/>
      <c r="EH31" s="422"/>
      <c r="EI31" s="422"/>
      <c r="EJ31" s="422"/>
      <c r="EK31" s="422"/>
      <c r="EL31" s="422"/>
      <c r="EM31" s="422">
        <f>EK31+EI31+EG31+EE31+EC31+EA31+DY31+DW31+DU31+DS31+DQ31+DH31</f>
        <v>0</v>
      </c>
      <c r="EN31" s="422">
        <f>DH31+DQ31+DS31+DU31</f>
        <v>0</v>
      </c>
      <c r="EO31" s="423">
        <f>DP31+DR31+DT31+DV31</f>
        <v>0</v>
      </c>
      <c r="EP31" s="434">
        <f>DQ31+DS31+DU31+DW31+DY31+EA31+EC31+EE31+EG31+EI31+EK31+DH31</f>
        <v>0</v>
      </c>
      <c r="EQ31" s="423">
        <f>DP31+DR31+DT31+DV31</f>
        <v>0</v>
      </c>
      <c r="ER31" s="429">
        <f t="shared" si="11"/>
        <v>0</v>
      </c>
      <c r="ES31" s="429">
        <f>IFERROR(DK31/DJ31,0)</f>
        <v>1</v>
      </c>
      <c r="ET31" s="429">
        <f>IFERROR(DM31/DL31,0)</f>
        <v>1</v>
      </c>
      <c r="EU31" s="429">
        <f t="shared" si="24"/>
        <v>1.002092050209205</v>
      </c>
      <c r="EV31" s="429">
        <f t="shared" si="14"/>
        <v>0.95799999999999996</v>
      </c>
      <c r="EW31" s="590" t="s">
        <v>758</v>
      </c>
      <c r="EX31" s="581" t="s">
        <v>180</v>
      </c>
      <c r="EY31" s="581" t="s">
        <v>180</v>
      </c>
      <c r="EZ31" s="573" t="s">
        <v>340</v>
      </c>
      <c r="FA31" s="573" t="s">
        <v>185</v>
      </c>
      <c r="FB31" s="75"/>
    </row>
    <row r="32" spans="1:158" ht="24.75" customHeight="1" x14ac:dyDescent="0.25">
      <c r="A32" s="518"/>
      <c r="B32" s="565"/>
      <c r="C32" s="523"/>
      <c r="D32" s="523"/>
      <c r="E32" s="515"/>
      <c r="F32" s="76" t="s">
        <v>328</v>
      </c>
      <c r="G32" s="401">
        <f>AA32+BE32+CI32+DL32+DN32</f>
        <v>4734956684</v>
      </c>
      <c r="H32" s="401">
        <v>610000000</v>
      </c>
      <c r="I32" s="401"/>
      <c r="J32" s="401"/>
      <c r="K32" s="401">
        <v>610000000</v>
      </c>
      <c r="L32" s="401">
        <v>0</v>
      </c>
      <c r="M32" s="401">
        <v>610000000</v>
      </c>
      <c r="N32" s="401">
        <v>0</v>
      </c>
      <c r="O32" s="401">
        <f>+K32</f>
        <v>610000000</v>
      </c>
      <c r="P32" s="401">
        <v>0</v>
      </c>
      <c r="Q32" s="401">
        <v>610000000</v>
      </c>
      <c r="R32" s="401">
        <v>0</v>
      </c>
      <c r="S32" s="401">
        <v>610000000</v>
      </c>
      <c r="T32" s="401">
        <f>39057670+300000000</f>
        <v>339057670</v>
      </c>
      <c r="U32" s="401">
        <v>525473670</v>
      </c>
      <c r="V32" s="401">
        <v>525473670</v>
      </c>
      <c r="W32" s="401"/>
      <c r="X32" s="401"/>
      <c r="Y32" s="401"/>
      <c r="Z32" s="401">
        <v>525473670</v>
      </c>
      <c r="AA32" s="401">
        <v>525473670</v>
      </c>
      <c r="AB32" s="401">
        <v>2236000000</v>
      </c>
      <c r="AC32" s="401">
        <v>0</v>
      </c>
      <c r="AD32" s="401">
        <v>0</v>
      </c>
      <c r="AE32" s="401">
        <v>16042500</v>
      </c>
      <c r="AF32" s="401">
        <v>16042500</v>
      </c>
      <c r="AG32" s="401">
        <v>114257000</v>
      </c>
      <c r="AH32" s="401">
        <v>114257000</v>
      </c>
      <c r="AI32" s="401">
        <v>423991000</v>
      </c>
      <c r="AJ32" s="401">
        <v>423991000</v>
      </c>
      <c r="AK32" s="401">
        <f>+AL32</f>
        <v>93208000</v>
      </c>
      <c r="AL32" s="401">
        <v>93208000</v>
      </c>
      <c r="AM32" s="401">
        <v>0</v>
      </c>
      <c r="AN32" s="401">
        <v>122957500</v>
      </c>
      <c r="AO32" s="401"/>
      <c r="AP32" s="401"/>
      <c r="AQ32" s="401"/>
      <c r="AR32" s="401"/>
      <c r="AS32" s="401"/>
      <c r="AT32" s="401"/>
      <c r="AU32" s="401">
        <v>131527033</v>
      </c>
      <c r="AV32" s="401"/>
      <c r="AW32" s="401"/>
      <c r="AX32" s="402"/>
      <c r="AY32" s="401"/>
      <c r="AZ32" s="401">
        <v>6445400</v>
      </c>
      <c r="BA32" s="401">
        <f t="shared" si="43"/>
        <v>779025533</v>
      </c>
      <c r="BB32" s="401">
        <f t="shared" si="44"/>
        <v>779025533</v>
      </c>
      <c r="BC32" s="401">
        <f t="shared" si="44"/>
        <v>776901400</v>
      </c>
      <c r="BD32" s="401">
        <f t="shared" si="45"/>
        <v>779025533</v>
      </c>
      <c r="BE32" s="401">
        <f t="shared" si="46"/>
        <v>776901400</v>
      </c>
      <c r="BF32" s="401">
        <v>960806900</v>
      </c>
      <c r="BG32" s="401">
        <v>769335000</v>
      </c>
      <c r="BH32" s="401">
        <v>769335000</v>
      </c>
      <c r="BI32" s="401"/>
      <c r="BJ32" s="401"/>
      <c r="BK32" s="401"/>
      <c r="BL32" s="401"/>
      <c r="BM32" s="401">
        <v>1128533</v>
      </c>
      <c r="BN32" s="403"/>
      <c r="BO32" s="403"/>
      <c r="BP32" s="403"/>
      <c r="BQ32" s="403">
        <v>180930420</v>
      </c>
      <c r="BR32" s="403">
        <v>1128533</v>
      </c>
      <c r="BS32" s="403"/>
      <c r="BT32" s="403"/>
      <c r="BU32" s="403"/>
      <c r="BV32" s="403"/>
      <c r="BW32" s="403">
        <v>-55438000</v>
      </c>
      <c r="BX32" s="403"/>
      <c r="BY32" s="403">
        <v>5918947</v>
      </c>
      <c r="BZ32" s="403"/>
      <c r="CA32" s="441">
        <v>3494000</v>
      </c>
      <c r="CB32" s="403"/>
      <c r="CC32" s="441">
        <v>2305846</v>
      </c>
      <c r="CD32" s="403">
        <v>133269081</v>
      </c>
      <c r="CE32" s="401">
        <f t="shared" si="47"/>
        <v>907674746</v>
      </c>
      <c r="CF32" s="401">
        <f t="shared" si="48"/>
        <v>907674746</v>
      </c>
      <c r="CG32" s="401">
        <f t="shared" si="48"/>
        <v>903732614</v>
      </c>
      <c r="CH32" s="401">
        <f t="shared" si="49"/>
        <v>907674746</v>
      </c>
      <c r="CI32" s="401">
        <f t="shared" si="50"/>
        <v>903732614</v>
      </c>
      <c r="CJ32" s="401">
        <v>788407000</v>
      </c>
      <c r="CK32" s="405">
        <v>305166000</v>
      </c>
      <c r="CL32" s="405">
        <v>305166000</v>
      </c>
      <c r="CM32" s="405">
        <v>347000000</v>
      </c>
      <c r="CN32" s="405">
        <v>347000000</v>
      </c>
      <c r="CO32" s="405">
        <v>43700000</v>
      </c>
      <c r="CP32" s="405">
        <v>43700000</v>
      </c>
      <c r="CQ32" s="405">
        <v>92541000</v>
      </c>
      <c r="CR32" s="405"/>
      <c r="CS32" s="405"/>
      <c r="CT32" s="405"/>
      <c r="CU32" s="406"/>
      <c r="CV32" s="406"/>
      <c r="CW32" s="405"/>
      <c r="CX32" s="407">
        <v>49793000</v>
      </c>
      <c r="CY32" s="407"/>
      <c r="CZ32" s="407"/>
      <c r="DA32" s="407">
        <v>-783000</v>
      </c>
      <c r="DB32" s="407"/>
      <c r="DC32" s="407"/>
      <c r="DD32" s="407"/>
      <c r="DE32" s="407"/>
      <c r="DF32" s="407">
        <v>3025667</v>
      </c>
      <c r="DG32" s="407">
        <v>-30360000</v>
      </c>
      <c r="DH32" s="407"/>
      <c r="DI32" s="407">
        <f t="shared" si="51"/>
        <v>757264000</v>
      </c>
      <c r="DJ32" s="407">
        <f t="shared" si="8"/>
        <v>757264000</v>
      </c>
      <c r="DK32" s="407">
        <f t="shared" si="9"/>
        <v>748684667</v>
      </c>
      <c r="DL32" s="407">
        <f t="shared" si="52"/>
        <v>757264000</v>
      </c>
      <c r="DM32" s="407">
        <f t="shared" si="52"/>
        <v>748684667</v>
      </c>
      <c r="DN32" s="408">
        <v>1771585000</v>
      </c>
      <c r="DO32" s="403"/>
      <c r="DP32" s="403"/>
      <c r="DQ32" s="403"/>
      <c r="DR32" s="403"/>
      <c r="DS32" s="403"/>
      <c r="DT32" s="403"/>
      <c r="DU32" s="403"/>
      <c r="DV32" s="403"/>
      <c r="DW32" s="403"/>
      <c r="DX32" s="403"/>
      <c r="DY32" s="403"/>
      <c r="DZ32" s="403"/>
      <c r="EA32" s="403"/>
      <c r="EB32" s="403"/>
      <c r="EC32" s="403"/>
      <c r="ED32" s="403"/>
      <c r="EE32" s="403"/>
      <c r="EF32" s="403"/>
      <c r="EG32" s="403"/>
      <c r="EH32" s="403"/>
      <c r="EI32" s="403"/>
      <c r="EJ32" s="403"/>
      <c r="EK32" s="403"/>
      <c r="EL32" s="403"/>
      <c r="EM32" s="396">
        <f>EK32+EI32+EG32+EE32+EC32+EA32+DY32+DW32+DU32+DS32+DQ32+DH32</f>
        <v>0</v>
      </c>
      <c r="EN32" s="403">
        <f>DH32+DQ32+DS32+DU32</f>
        <v>0</v>
      </c>
      <c r="EO32" s="403">
        <f>DP32+DR32+DT32+DV32</f>
        <v>0</v>
      </c>
      <c r="EP32" s="435">
        <f>DQ32+DS32+DU32+DW32+DY32+EA32+EC32+EE32+EG32+EI32+EK32+DH32</f>
        <v>0</v>
      </c>
      <c r="EQ32" s="403">
        <f>DP32+DR32+DT32+DV32</f>
        <v>0</v>
      </c>
      <c r="ER32" s="400">
        <f t="shared" si="11"/>
        <v>0</v>
      </c>
      <c r="ES32" s="400">
        <f t="shared" si="12"/>
        <v>0.98867061817279045</v>
      </c>
      <c r="ET32" s="400">
        <f t="shared" si="13"/>
        <v>0.98867061817279045</v>
      </c>
      <c r="EU32" s="400">
        <f t="shared" si="24"/>
        <v>0.99506788885589204</v>
      </c>
      <c r="EV32" s="400">
        <f t="shared" si="14"/>
        <v>0.62403788422914319</v>
      </c>
      <c r="EW32" s="591"/>
      <c r="EX32" s="582"/>
      <c r="EY32" s="582"/>
      <c r="EZ32" s="574"/>
      <c r="FA32" s="574"/>
      <c r="FB32" s="75"/>
    </row>
    <row r="33" spans="1:158" ht="24.75" customHeight="1" x14ac:dyDescent="0.25">
      <c r="A33" s="518"/>
      <c r="B33" s="565"/>
      <c r="C33" s="523"/>
      <c r="D33" s="523"/>
      <c r="E33" s="515"/>
      <c r="F33" s="77" t="s">
        <v>187</v>
      </c>
      <c r="G33" s="401"/>
      <c r="H33" s="401"/>
      <c r="I33" s="401"/>
      <c r="J33" s="401"/>
      <c r="K33" s="401"/>
      <c r="L33" s="401"/>
      <c r="M33" s="401"/>
      <c r="N33" s="401"/>
      <c r="O33" s="401"/>
      <c r="P33" s="401"/>
      <c r="Q33" s="401"/>
      <c r="R33" s="401"/>
      <c r="S33" s="401"/>
      <c r="T33" s="401"/>
      <c r="U33" s="401"/>
      <c r="V33" s="401"/>
      <c r="W33" s="401"/>
      <c r="X33" s="401"/>
      <c r="Y33" s="401"/>
      <c r="Z33" s="401"/>
      <c r="AA33" s="401"/>
      <c r="AB33" s="401"/>
      <c r="AC33" s="401">
        <v>0</v>
      </c>
      <c r="AD33" s="401">
        <v>0</v>
      </c>
      <c r="AE33" s="401">
        <v>0</v>
      </c>
      <c r="AF33" s="401">
        <v>0</v>
      </c>
      <c r="AG33" s="401">
        <v>0</v>
      </c>
      <c r="AH33" s="401">
        <v>0</v>
      </c>
      <c r="AI33" s="401">
        <v>2500000</v>
      </c>
      <c r="AJ33" s="401">
        <v>2500000</v>
      </c>
      <c r="AK33" s="401">
        <v>47026733</v>
      </c>
      <c r="AL33" s="401">
        <v>47026733</v>
      </c>
      <c r="AM33" s="401">
        <v>88781133</v>
      </c>
      <c r="AN33" s="401">
        <v>88781133</v>
      </c>
      <c r="AO33" s="401">
        <f>1236302252-1141800000</f>
        <v>94502252</v>
      </c>
      <c r="AP33" s="401">
        <v>82402000</v>
      </c>
      <c r="AQ33" s="401">
        <v>94502252</v>
      </c>
      <c r="AR33" s="401">
        <v>76925251</v>
      </c>
      <c r="AS33" s="401">
        <v>217459752</v>
      </c>
      <c r="AT33" s="401">
        <v>107283364</v>
      </c>
      <c r="AU33" s="401">
        <v>26277097</v>
      </c>
      <c r="AV33" s="401">
        <v>81099926.103711724</v>
      </c>
      <c r="AW33" s="401">
        <v>94502252</v>
      </c>
      <c r="AX33" s="402">
        <v>84129456</v>
      </c>
      <c r="AY33" s="401">
        <v>113474062</v>
      </c>
      <c r="AZ33" s="401">
        <v>91436668.299226046</v>
      </c>
      <c r="BA33" s="401">
        <f t="shared" si="43"/>
        <v>779025533</v>
      </c>
      <c r="BB33" s="401">
        <f t="shared" si="44"/>
        <v>779025533</v>
      </c>
      <c r="BC33" s="401">
        <f t="shared" si="44"/>
        <v>661584531.40293777</v>
      </c>
      <c r="BD33" s="401">
        <f t="shared" si="45"/>
        <v>779025533</v>
      </c>
      <c r="BE33" s="401">
        <f t="shared" si="46"/>
        <v>661584531.40293777</v>
      </c>
      <c r="BF33" s="401">
        <v>0</v>
      </c>
      <c r="BG33" s="401"/>
      <c r="BH33" s="401"/>
      <c r="BI33" s="401"/>
      <c r="BJ33" s="401"/>
      <c r="BK33" s="401"/>
      <c r="BL33" s="401">
        <v>49895267</v>
      </c>
      <c r="BM33" s="401"/>
      <c r="BN33" s="403">
        <v>51521000</v>
      </c>
      <c r="BO33" s="403"/>
      <c r="BP33" s="403">
        <v>51521000</v>
      </c>
      <c r="BQ33" s="403"/>
      <c r="BR33" s="403">
        <v>59970500</v>
      </c>
      <c r="BS33" s="403"/>
      <c r="BT33" s="403">
        <v>61732534</v>
      </c>
      <c r="BU33" s="403"/>
      <c r="BV33" s="403">
        <v>47742000</v>
      </c>
      <c r="BW33" s="403"/>
      <c r="BX33" s="403">
        <v>58251090</v>
      </c>
      <c r="BY33" s="403"/>
      <c r="BZ33" s="403">
        <v>62965600</v>
      </c>
      <c r="CA33" s="403"/>
      <c r="CB33" s="403">
        <v>49561369</v>
      </c>
      <c r="CC33" s="403"/>
      <c r="CD33" s="403">
        <v>111404145.61890042</v>
      </c>
      <c r="CE33" s="401">
        <f t="shared" si="47"/>
        <v>0</v>
      </c>
      <c r="CF33" s="401">
        <f t="shared" si="48"/>
        <v>0</v>
      </c>
      <c r="CG33" s="401">
        <f t="shared" si="48"/>
        <v>604564505.61890042</v>
      </c>
      <c r="CH33" s="401">
        <f t="shared" si="49"/>
        <v>0</v>
      </c>
      <c r="CI33" s="401">
        <f t="shared" si="50"/>
        <v>604564505.61890042</v>
      </c>
      <c r="CJ33" s="401">
        <v>0</v>
      </c>
      <c r="CK33" s="401"/>
      <c r="CL33" s="401"/>
      <c r="CM33" s="401"/>
      <c r="CN33" s="401"/>
      <c r="CO33" s="401"/>
      <c r="CP33" s="401">
        <v>3595000</v>
      </c>
      <c r="CQ33" s="401"/>
      <c r="CR33" s="401">
        <v>36643600</v>
      </c>
      <c r="CS33" s="401"/>
      <c r="CT33" s="401">
        <v>42581200</v>
      </c>
      <c r="CU33" s="430"/>
      <c r="CV33" s="410">
        <v>40666000</v>
      </c>
      <c r="CW33" s="401"/>
      <c r="CX33" s="408">
        <v>72667318.199806452</v>
      </c>
      <c r="CY33" s="408"/>
      <c r="CZ33" s="408">
        <v>68831634.910473108</v>
      </c>
      <c r="DA33" s="408"/>
      <c r="DB33" s="408">
        <v>78026428.288354874</v>
      </c>
      <c r="DC33" s="408"/>
      <c r="DD33" s="408">
        <v>80583834.90590322</v>
      </c>
      <c r="DE33" s="408"/>
      <c r="DF33" s="408">
        <v>69929064.229774177</v>
      </c>
      <c r="DG33" s="408"/>
      <c r="DH33" s="408">
        <v>100634326.71438712</v>
      </c>
      <c r="DI33" s="408">
        <f>+DG33+DE33+DC33+DA33+CY33+CW33+CV33+CS33+CQ33+CO33+CM33+CK33</f>
        <v>40666000</v>
      </c>
      <c r="DJ33" s="408">
        <f t="shared" si="8"/>
        <v>0</v>
      </c>
      <c r="DK33" s="408">
        <f t="shared" si="9"/>
        <v>594158407.24869895</v>
      </c>
      <c r="DL33" s="408">
        <f t="shared" si="52"/>
        <v>0</v>
      </c>
      <c r="DM33" s="408">
        <f t="shared" si="52"/>
        <v>594158407.24869895</v>
      </c>
      <c r="DN33" s="408"/>
      <c r="DO33" s="403"/>
      <c r="DP33" s="403"/>
      <c r="DQ33" s="403"/>
      <c r="DR33" s="403"/>
      <c r="DS33" s="403"/>
      <c r="DT33" s="403"/>
      <c r="DU33" s="403"/>
      <c r="DV33" s="403"/>
      <c r="DW33" s="403"/>
      <c r="DX33" s="403"/>
      <c r="DY33" s="403"/>
      <c r="DZ33" s="403"/>
      <c r="EA33" s="403"/>
      <c r="EB33" s="403"/>
      <c r="EC33" s="403"/>
      <c r="ED33" s="403"/>
      <c r="EE33" s="403"/>
      <c r="EF33" s="403"/>
      <c r="EG33" s="403"/>
      <c r="EH33" s="403"/>
      <c r="EI33" s="403"/>
      <c r="EJ33" s="403"/>
      <c r="EK33" s="403"/>
      <c r="EL33" s="403"/>
      <c r="EM33" s="396">
        <f>EI33+EG33+EE33+EC33+EA33+DY33+DW33+DU33+DS33+DQ33+DH33+EK33</f>
        <v>100634326.71438712</v>
      </c>
      <c r="EN33" s="403">
        <f>DH33+DQ33+DS33+DU33</f>
        <v>100634326.71438712</v>
      </c>
      <c r="EO33" s="403">
        <f>DP33+DR33+DT33+DV33</f>
        <v>0</v>
      </c>
      <c r="EP33" s="442">
        <f>DH33+DQ33+DS33+DU33+DW33+DY33+EA33+EC33+EE33+EG33+EI33+EK33</f>
        <v>100634326.71438712</v>
      </c>
      <c r="EQ33" s="403">
        <f>DP33+DR33+DT33+DV33</f>
        <v>0</v>
      </c>
      <c r="ER33" s="400">
        <f t="shared" si="11"/>
        <v>0</v>
      </c>
      <c r="ES33" s="400">
        <f t="shared" si="12"/>
        <v>0</v>
      </c>
      <c r="ET33" s="400">
        <f t="shared" si="13"/>
        <v>0</v>
      </c>
      <c r="EU33" s="400" t="s">
        <v>733</v>
      </c>
      <c r="EV33" s="400">
        <f t="shared" si="14"/>
        <v>0</v>
      </c>
      <c r="EW33" s="591"/>
      <c r="EX33" s="582"/>
      <c r="EY33" s="582"/>
      <c r="EZ33" s="574"/>
      <c r="FA33" s="574"/>
      <c r="FB33" s="75"/>
    </row>
    <row r="34" spans="1:158" ht="24.75" customHeight="1" x14ac:dyDescent="0.25">
      <c r="A34" s="518"/>
      <c r="B34" s="565"/>
      <c r="C34" s="523"/>
      <c r="D34" s="523"/>
      <c r="E34" s="515"/>
      <c r="F34" s="78" t="s">
        <v>329</v>
      </c>
      <c r="G34" s="411">
        <f>+AA34+BE34+CE34+CJ34+DN34</f>
        <v>0</v>
      </c>
      <c r="H34" s="398">
        <v>0</v>
      </c>
      <c r="I34" s="398"/>
      <c r="J34" s="398"/>
      <c r="K34" s="398">
        <v>0</v>
      </c>
      <c r="L34" s="398">
        <v>0</v>
      </c>
      <c r="M34" s="398">
        <v>0</v>
      </c>
      <c r="N34" s="398">
        <v>0</v>
      </c>
      <c r="O34" s="398">
        <v>0</v>
      </c>
      <c r="P34" s="398">
        <v>0</v>
      </c>
      <c r="Q34" s="398">
        <v>0</v>
      </c>
      <c r="R34" s="398">
        <v>0</v>
      </c>
      <c r="S34" s="398">
        <v>0</v>
      </c>
      <c r="T34" s="398">
        <v>0</v>
      </c>
      <c r="U34" s="398">
        <v>0</v>
      </c>
      <c r="V34" s="398">
        <v>0</v>
      </c>
      <c r="W34" s="398"/>
      <c r="X34" s="398"/>
      <c r="Y34" s="398"/>
      <c r="Z34" s="398">
        <v>0</v>
      </c>
      <c r="AA34" s="398">
        <v>0</v>
      </c>
      <c r="AB34" s="398">
        <v>0</v>
      </c>
      <c r="AC34" s="398">
        <v>0</v>
      </c>
      <c r="AD34" s="398">
        <v>0</v>
      </c>
      <c r="AE34" s="398">
        <v>0</v>
      </c>
      <c r="AF34" s="398">
        <v>0</v>
      </c>
      <c r="AG34" s="398">
        <v>0</v>
      </c>
      <c r="AH34" s="398">
        <v>0</v>
      </c>
      <c r="AI34" s="398">
        <v>0</v>
      </c>
      <c r="AJ34" s="396">
        <v>0</v>
      </c>
      <c r="AK34" s="398">
        <v>0</v>
      </c>
      <c r="AL34" s="396">
        <v>0</v>
      </c>
      <c r="AM34" s="398">
        <v>0</v>
      </c>
      <c r="AN34" s="396">
        <v>0</v>
      </c>
      <c r="AO34" s="396">
        <v>0</v>
      </c>
      <c r="AP34" s="396">
        <v>0</v>
      </c>
      <c r="AQ34" s="396">
        <v>0</v>
      </c>
      <c r="AR34" s="396">
        <v>0</v>
      </c>
      <c r="AS34" s="396">
        <v>0</v>
      </c>
      <c r="AT34" s="396">
        <v>0</v>
      </c>
      <c r="AU34" s="396">
        <v>0</v>
      </c>
      <c r="AV34" s="396">
        <v>0</v>
      </c>
      <c r="AW34" s="396">
        <v>0</v>
      </c>
      <c r="AX34" s="397">
        <v>0</v>
      </c>
      <c r="AY34" s="396">
        <v>0</v>
      </c>
      <c r="AZ34" s="397"/>
      <c r="BA34" s="411">
        <f t="shared" si="43"/>
        <v>0</v>
      </c>
      <c r="BB34" s="411">
        <f t="shared" si="44"/>
        <v>0</v>
      </c>
      <c r="BC34" s="411">
        <f t="shared" si="44"/>
        <v>0</v>
      </c>
      <c r="BD34" s="411">
        <f t="shared" si="45"/>
        <v>0</v>
      </c>
      <c r="BE34" s="411">
        <f t="shared" si="46"/>
        <v>0</v>
      </c>
      <c r="BF34" s="398">
        <v>0</v>
      </c>
      <c r="BG34" s="398">
        <v>0</v>
      </c>
      <c r="BH34" s="398">
        <v>0</v>
      </c>
      <c r="BI34" s="398">
        <v>0</v>
      </c>
      <c r="BJ34" s="398">
        <v>0</v>
      </c>
      <c r="BK34" s="398">
        <v>0</v>
      </c>
      <c r="BL34" s="398">
        <v>0</v>
      </c>
      <c r="BM34" s="398">
        <v>0</v>
      </c>
      <c r="BN34" s="398">
        <v>0</v>
      </c>
      <c r="BO34" s="398">
        <v>0</v>
      </c>
      <c r="BP34" s="398">
        <v>0</v>
      </c>
      <c r="BQ34" s="398">
        <v>0</v>
      </c>
      <c r="BR34" s="398">
        <v>0</v>
      </c>
      <c r="BS34" s="398">
        <v>0</v>
      </c>
      <c r="BT34" s="398">
        <v>0</v>
      </c>
      <c r="BU34" s="398">
        <v>0</v>
      </c>
      <c r="BV34" s="398">
        <v>0</v>
      </c>
      <c r="BW34" s="398">
        <v>0</v>
      </c>
      <c r="BX34" s="398">
        <v>0</v>
      </c>
      <c r="BY34" s="398">
        <v>0</v>
      </c>
      <c r="BZ34" s="398">
        <v>0</v>
      </c>
      <c r="CA34" s="398">
        <v>0</v>
      </c>
      <c r="CB34" s="398">
        <v>0</v>
      </c>
      <c r="CC34" s="398">
        <v>0</v>
      </c>
      <c r="CD34" s="398">
        <v>0</v>
      </c>
      <c r="CE34" s="398">
        <f t="shared" si="47"/>
        <v>0</v>
      </c>
      <c r="CF34" s="398">
        <f t="shared" si="48"/>
        <v>0</v>
      </c>
      <c r="CG34" s="398">
        <f t="shared" si="48"/>
        <v>0</v>
      </c>
      <c r="CH34" s="398">
        <f t="shared" si="49"/>
        <v>0</v>
      </c>
      <c r="CI34" s="398">
        <f t="shared" si="50"/>
        <v>0</v>
      </c>
      <c r="CJ34" s="398">
        <v>0</v>
      </c>
      <c r="CK34" s="398">
        <v>0</v>
      </c>
      <c r="CL34" s="398">
        <v>0</v>
      </c>
      <c r="CM34" s="398">
        <v>0</v>
      </c>
      <c r="CN34" s="398">
        <v>0</v>
      </c>
      <c r="CO34" s="398">
        <v>0</v>
      </c>
      <c r="CP34" s="398">
        <v>0</v>
      </c>
      <c r="CQ34" s="398">
        <v>0</v>
      </c>
      <c r="CR34" s="396">
        <v>0</v>
      </c>
      <c r="CS34" s="398">
        <v>0</v>
      </c>
      <c r="CT34" s="398">
        <v>0</v>
      </c>
      <c r="CU34" s="443">
        <v>0</v>
      </c>
      <c r="CV34" s="443">
        <v>0</v>
      </c>
      <c r="CW34" s="398">
        <v>0</v>
      </c>
      <c r="CX34" s="398">
        <v>0</v>
      </c>
      <c r="CY34" s="398">
        <v>0</v>
      </c>
      <c r="CZ34" s="398">
        <v>0</v>
      </c>
      <c r="DA34" s="398">
        <v>0</v>
      </c>
      <c r="DB34" s="398">
        <v>0</v>
      </c>
      <c r="DC34" s="398">
        <v>0</v>
      </c>
      <c r="DD34" s="398">
        <v>0</v>
      </c>
      <c r="DE34" s="398">
        <v>0</v>
      </c>
      <c r="DF34" s="398">
        <v>0</v>
      </c>
      <c r="DG34" s="398">
        <v>0</v>
      </c>
      <c r="DH34" s="396">
        <v>0</v>
      </c>
      <c r="DI34" s="398">
        <f t="shared" si="51"/>
        <v>0</v>
      </c>
      <c r="DJ34" s="398">
        <f t="shared" si="8"/>
        <v>0</v>
      </c>
      <c r="DK34" s="398">
        <f t="shared" si="9"/>
        <v>0</v>
      </c>
      <c r="DL34" s="398">
        <f t="shared" si="52"/>
        <v>0</v>
      </c>
      <c r="DM34" s="398">
        <f t="shared" si="52"/>
        <v>0</v>
      </c>
      <c r="DN34" s="444"/>
      <c r="DO34" s="444"/>
      <c r="DP34" s="444"/>
      <c r="DQ34" s="398">
        <v>0</v>
      </c>
      <c r="DR34" s="398">
        <v>0</v>
      </c>
      <c r="DS34" s="398">
        <v>0</v>
      </c>
      <c r="DT34" s="398">
        <v>0</v>
      </c>
      <c r="DU34" s="398">
        <v>0</v>
      </c>
      <c r="DV34" s="398">
        <v>0</v>
      </c>
      <c r="DW34" s="398">
        <v>0</v>
      </c>
      <c r="DX34" s="398">
        <v>0</v>
      </c>
      <c r="DY34" s="398">
        <v>0</v>
      </c>
      <c r="DZ34" s="398">
        <v>0</v>
      </c>
      <c r="EA34" s="398">
        <v>0</v>
      </c>
      <c r="EB34" s="398">
        <v>0</v>
      </c>
      <c r="EC34" s="398">
        <v>0</v>
      </c>
      <c r="ED34" s="398">
        <v>0</v>
      </c>
      <c r="EE34" s="398">
        <v>0</v>
      </c>
      <c r="EF34" s="398">
        <v>0</v>
      </c>
      <c r="EG34" s="398">
        <v>0</v>
      </c>
      <c r="EH34" s="398">
        <v>0</v>
      </c>
      <c r="EI34" s="398">
        <v>0</v>
      </c>
      <c r="EJ34" s="398">
        <v>0</v>
      </c>
      <c r="EK34" s="398">
        <v>0</v>
      </c>
      <c r="EL34" s="398">
        <v>0</v>
      </c>
      <c r="EM34" s="397">
        <f>EI34+EG34+EE34+EC34+EA34+DY34+DW34+DU34+DS34+DQ34+DH34+EK34</f>
        <v>0</v>
      </c>
      <c r="EN34" s="436">
        <v>0</v>
      </c>
      <c r="EO34" s="436">
        <v>0</v>
      </c>
      <c r="EP34" s="437">
        <f>DH34+DQ34+DS34+DU34+DW34+DY34+EA34+EC34+EE34+EG34+EI34+EK34</f>
        <v>0</v>
      </c>
      <c r="EQ34" s="398">
        <v>0</v>
      </c>
      <c r="ER34" s="400">
        <f t="shared" si="11"/>
        <v>0</v>
      </c>
      <c r="ES34" s="400">
        <f t="shared" si="12"/>
        <v>0</v>
      </c>
      <c r="ET34" s="400">
        <f t="shared" si="13"/>
        <v>0</v>
      </c>
      <c r="EU34" s="400">
        <f t="shared" si="24"/>
        <v>0</v>
      </c>
      <c r="EV34" s="400">
        <f t="shared" si="14"/>
        <v>0</v>
      </c>
      <c r="EW34" s="591"/>
      <c r="EX34" s="582"/>
      <c r="EY34" s="582"/>
      <c r="EZ34" s="574"/>
      <c r="FA34" s="574"/>
      <c r="FB34" s="75"/>
    </row>
    <row r="35" spans="1:158" ht="24.75" customHeight="1" x14ac:dyDescent="0.25">
      <c r="A35" s="518"/>
      <c r="B35" s="565"/>
      <c r="C35" s="523"/>
      <c r="D35" s="523"/>
      <c r="E35" s="515"/>
      <c r="F35" s="80" t="s">
        <v>330</v>
      </c>
      <c r="G35" s="401">
        <f>+AA35+BE35+CE35+CJ35+DN35</f>
        <v>626557817.01999998</v>
      </c>
      <c r="H35" s="401">
        <v>0</v>
      </c>
      <c r="I35" s="401"/>
      <c r="J35" s="401"/>
      <c r="K35" s="401">
        <v>0</v>
      </c>
      <c r="L35" s="401">
        <v>0</v>
      </c>
      <c r="M35" s="401">
        <v>0</v>
      </c>
      <c r="N35" s="401">
        <v>0</v>
      </c>
      <c r="O35" s="401">
        <v>0</v>
      </c>
      <c r="P35" s="401">
        <v>0</v>
      </c>
      <c r="Q35" s="401">
        <v>0</v>
      </c>
      <c r="R35" s="401">
        <v>0</v>
      </c>
      <c r="S35" s="401">
        <v>0</v>
      </c>
      <c r="T35" s="401">
        <v>0</v>
      </c>
      <c r="U35" s="401">
        <v>0</v>
      </c>
      <c r="V35" s="401">
        <v>0</v>
      </c>
      <c r="W35" s="401"/>
      <c r="X35" s="401"/>
      <c r="Y35" s="401"/>
      <c r="Z35" s="401">
        <v>0</v>
      </c>
      <c r="AA35" s="401">
        <v>0</v>
      </c>
      <c r="AB35" s="401">
        <v>213768941.13</v>
      </c>
      <c r="AC35" s="401">
        <v>0</v>
      </c>
      <c r="AD35" s="401">
        <v>0</v>
      </c>
      <c r="AE35" s="401">
        <v>16985086</v>
      </c>
      <c r="AF35" s="401">
        <v>16985086</v>
      </c>
      <c r="AG35" s="401">
        <v>74376847</v>
      </c>
      <c r="AH35" s="401">
        <v>74376847</v>
      </c>
      <c r="AI35" s="401">
        <v>23302000</v>
      </c>
      <c r="AJ35" s="401">
        <v>23302000</v>
      </c>
      <c r="AK35" s="401">
        <v>37354708</v>
      </c>
      <c r="AL35" s="401">
        <v>37354707.870000005</v>
      </c>
      <c r="AM35" s="401">
        <v>60125326.129999995</v>
      </c>
      <c r="AN35" s="401">
        <v>57478267</v>
      </c>
      <c r="AO35" s="401">
        <v>1624974</v>
      </c>
      <c r="AP35" s="401"/>
      <c r="AQ35" s="401"/>
      <c r="AR35" s="401">
        <v>4272033</v>
      </c>
      <c r="AS35" s="401"/>
      <c r="AT35" s="401"/>
      <c r="AU35" s="401"/>
      <c r="AV35" s="401"/>
      <c r="AW35" s="401"/>
      <c r="AX35" s="402"/>
      <c r="AY35" s="401"/>
      <c r="AZ35" s="401"/>
      <c r="BA35" s="401">
        <f t="shared" si="43"/>
        <v>213768941.13</v>
      </c>
      <c r="BB35" s="401">
        <f t="shared" si="44"/>
        <v>213768941.13</v>
      </c>
      <c r="BC35" s="401">
        <f t="shared" si="44"/>
        <v>213768940.87</v>
      </c>
      <c r="BD35" s="401">
        <f t="shared" si="45"/>
        <v>213768941.13</v>
      </c>
      <c r="BE35" s="401">
        <f t="shared" si="46"/>
        <v>213768940.87</v>
      </c>
      <c r="BF35" s="401">
        <v>114015463.15000001</v>
      </c>
      <c r="BG35" s="401">
        <v>36011125.25</v>
      </c>
      <c r="BH35" s="401">
        <v>34315024</v>
      </c>
      <c r="BI35" s="401">
        <v>15236971</v>
      </c>
      <c r="BJ35" s="401">
        <v>4586982</v>
      </c>
      <c r="BK35" s="401"/>
      <c r="BL35" s="401">
        <v>6395810</v>
      </c>
      <c r="BM35" s="401">
        <v>62372671.900000006</v>
      </c>
      <c r="BN35" s="403">
        <v>1636715</v>
      </c>
      <c r="BO35" s="403"/>
      <c r="BP35" s="403">
        <v>56057435</v>
      </c>
      <c r="BQ35" s="403"/>
      <c r="BR35" s="403">
        <v>4473135</v>
      </c>
      <c r="BS35" s="403"/>
      <c r="BT35" s="403">
        <v>1565000</v>
      </c>
      <c r="BU35" s="403"/>
      <c r="BV35" s="403">
        <v>1565000</v>
      </c>
      <c r="BW35" s="403"/>
      <c r="BX35" s="403"/>
      <c r="BY35" s="403"/>
      <c r="BZ35" s="403"/>
      <c r="CA35" s="403"/>
      <c r="CB35" s="403"/>
      <c r="CC35" s="403"/>
      <c r="CD35" s="403"/>
      <c r="CE35" s="401">
        <f t="shared" si="47"/>
        <v>113620768.15000001</v>
      </c>
      <c r="CF35" s="401">
        <f t="shared" si="48"/>
        <v>113620768.15000001</v>
      </c>
      <c r="CG35" s="401">
        <f t="shared" si="48"/>
        <v>110595101</v>
      </c>
      <c r="CH35" s="401">
        <f t="shared" si="49"/>
        <v>113620768.15000001</v>
      </c>
      <c r="CI35" s="401">
        <f t="shared" si="50"/>
        <v>110595101</v>
      </c>
      <c r="CJ35" s="401">
        <v>299168108</v>
      </c>
      <c r="CK35" s="401">
        <v>33913633</v>
      </c>
      <c r="CL35" s="401">
        <v>33913633</v>
      </c>
      <c r="CM35" s="401">
        <v>36763424</v>
      </c>
      <c r="CN35" s="401">
        <v>36763424</v>
      </c>
      <c r="CO35" s="401">
        <v>19715500.481415749</v>
      </c>
      <c r="CP35" s="401">
        <v>19715500</v>
      </c>
      <c r="CQ35" s="401">
        <v>124102294</v>
      </c>
      <c r="CR35" s="405">
        <v>32681399</v>
      </c>
      <c r="CS35" s="401">
        <v>84673256.518584251</v>
      </c>
      <c r="CT35" s="401">
        <v>35646045</v>
      </c>
      <c r="CU35" s="410"/>
      <c r="CV35" s="410">
        <v>140448107</v>
      </c>
      <c r="CW35" s="401"/>
      <c r="CX35" s="408"/>
      <c r="CY35" s="408"/>
      <c r="CZ35" s="408"/>
      <c r="DA35" s="408"/>
      <c r="DB35" s="408"/>
      <c r="DC35" s="408"/>
      <c r="DD35" s="408"/>
      <c r="DE35" s="408"/>
      <c r="DF35" s="408"/>
      <c r="DG35" s="408"/>
      <c r="DH35" s="408"/>
      <c r="DI35" s="408">
        <f t="shared" si="51"/>
        <v>299168108</v>
      </c>
      <c r="DJ35" s="408">
        <f t="shared" si="8"/>
        <v>299168108</v>
      </c>
      <c r="DK35" s="408">
        <f t="shared" si="9"/>
        <v>299168108</v>
      </c>
      <c r="DL35" s="408">
        <f>+CK35+CM35+CO35+CQ35+CS35+CU35+CW35+CY35+DA35+DC35+DE35+DG35</f>
        <v>299168108</v>
      </c>
      <c r="DM35" s="408">
        <f>+DK35</f>
        <v>299168108</v>
      </c>
      <c r="DN35" s="408"/>
      <c r="DO35" s="403"/>
      <c r="DP35" s="403"/>
      <c r="DQ35" s="403"/>
      <c r="DR35" s="403"/>
      <c r="DS35" s="403"/>
      <c r="DT35" s="403"/>
      <c r="DU35" s="403"/>
      <c r="DV35" s="403"/>
      <c r="DW35" s="403"/>
      <c r="DX35" s="403"/>
      <c r="DY35" s="403"/>
      <c r="DZ35" s="403"/>
      <c r="EA35" s="403"/>
      <c r="EB35" s="403"/>
      <c r="EC35" s="403"/>
      <c r="ED35" s="403"/>
      <c r="EE35" s="403"/>
      <c r="EF35" s="403"/>
      <c r="EG35" s="403"/>
      <c r="EH35" s="403"/>
      <c r="EI35" s="403"/>
      <c r="EJ35" s="403"/>
      <c r="EK35" s="403"/>
      <c r="EL35" s="403"/>
      <c r="EM35" s="397">
        <f>EI35+EG35+EE35+EC35+EA35+DY35+DW35+DU35+DS35+DQ35+DH35+EK35</f>
        <v>0</v>
      </c>
      <c r="EN35" s="403">
        <f>DH35+DQ35+DS35+DU35</f>
        <v>0</v>
      </c>
      <c r="EO35" s="403">
        <f>DP35+DR35+DT35+DV35</f>
        <v>0</v>
      </c>
      <c r="EP35" s="409">
        <f>DQ35+DS35+DU35+DW35+DY35+EA35+EC35+EE35+EG35+EI35+EK35+DH35</f>
        <v>0</v>
      </c>
      <c r="EQ35" s="403">
        <f>DP35+DR35+DT35+DV35</f>
        <v>0</v>
      </c>
      <c r="ER35" s="400">
        <f t="shared" si="11"/>
        <v>0</v>
      </c>
      <c r="ES35" s="400">
        <f t="shared" si="12"/>
        <v>1</v>
      </c>
      <c r="ET35" s="400">
        <f t="shared" si="13"/>
        <v>1</v>
      </c>
      <c r="EU35" s="400">
        <f t="shared" si="24"/>
        <v>0.99517096854184195</v>
      </c>
      <c r="EV35" s="400">
        <f t="shared" si="14"/>
        <v>0.99517096895480373</v>
      </c>
      <c r="EW35" s="591"/>
      <c r="EX35" s="582"/>
      <c r="EY35" s="582"/>
      <c r="EZ35" s="574"/>
      <c r="FA35" s="574"/>
      <c r="FB35" s="75"/>
    </row>
    <row r="36" spans="1:158" ht="24.75" customHeight="1" thickBot="1" x14ac:dyDescent="0.3">
      <c r="A36" s="518"/>
      <c r="B36" s="565"/>
      <c r="C36" s="523"/>
      <c r="D36" s="523"/>
      <c r="E36" s="515"/>
      <c r="F36" s="81" t="s">
        <v>331</v>
      </c>
      <c r="G36" s="415">
        <f>G31</f>
        <v>500</v>
      </c>
      <c r="H36" s="416">
        <f>+H31</f>
        <v>66</v>
      </c>
      <c r="I36" s="416"/>
      <c r="J36" s="416"/>
      <c r="K36" s="416">
        <f t="shared" ref="K36:V36" si="53">+K31</f>
        <v>40</v>
      </c>
      <c r="L36" s="416">
        <f t="shared" si="53"/>
        <v>0</v>
      </c>
      <c r="M36" s="416">
        <f t="shared" si="53"/>
        <v>40</v>
      </c>
      <c r="N36" s="416">
        <f t="shared" si="53"/>
        <v>0</v>
      </c>
      <c r="O36" s="416">
        <f t="shared" si="53"/>
        <v>40</v>
      </c>
      <c r="P36" s="416">
        <f t="shared" si="53"/>
        <v>0</v>
      </c>
      <c r="Q36" s="416">
        <f t="shared" si="53"/>
        <v>40</v>
      </c>
      <c r="R36" s="416">
        <f t="shared" si="53"/>
        <v>0</v>
      </c>
      <c r="S36" s="416">
        <f t="shared" si="53"/>
        <v>40</v>
      </c>
      <c r="T36" s="416">
        <f t="shared" si="53"/>
        <v>0</v>
      </c>
      <c r="U36" s="415">
        <f t="shared" si="53"/>
        <v>66</v>
      </c>
      <c r="V36" s="415">
        <f t="shared" si="53"/>
        <v>66</v>
      </c>
      <c r="W36" s="417"/>
      <c r="X36" s="417"/>
      <c r="Y36" s="417"/>
      <c r="Z36" s="415">
        <f t="shared" ref="Z36:AZ36" si="54">+Z31</f>
        <v>66</v>
      </c>
      <c r="AA36" s="415">
        <f t="shared" si="54"/>
        <v>66</v>
      </c>
      <c r="AB36" s="415">
        <f t="shared" si="54"/>
        <v>55</v>
      </c>
      <c r="AC36" s="415">
        <f t="shared" si="54"/>
        <v>5</v>
      </c>
      <c r="AD36" s="415">
        <f t="shared" si="54"/>
        <v>5</v>
      </c>
      <c r="AE36" s="415">
        <f t="shared" si="54"/>
        <v>0</v>
      </c>
      <c r="AF36" s="415">
        <f t="shared" si="54"/>
        <v>0</v>
      </c>
      <c r="AG36" s="415">
        <f t="shared" si="54"/>
        <v>0</v>
      </c>
      <c r="AH36" s="415">
        <f t="shared" si="54"/>
        <v>0</v>
      </c>
      <c r="AI36" s="415">
        <f t="shared" si="54"/>
        <v>1</v>
      </c>
      <c r="AJ36" s="415">
        <f t="shared" si="54"/>
        <v>1</v>
      </c>
      <c r="AK36" s="415">
        <f t="shared" si="54"/>
        <v>14</v>
      </c>
      <c r="AL36" s="415">
        <f t="shared" si="54"/>
        <v>14</v>
      </c>
      <c r="AM36" s="415">
        <f t="shared" si="54"/>
        <v>4</v>
      </c>
      <c r="AN36" s="415">
        <f t="shared" si="54"/>
        <v>27</v>
      </c>
      <c r="AO36" s="415">
        <f t="shared" si="54"/>
        <v>4</v>
      </c>
      <c r="AP36" s="415">
        <f t="shared" si="54"/>
        <v>28</v>
      </c>
      <c r="AQ36" s="415">
        <f t="shared" si="54"/>
        <v>4</v>
      </c>
      <c r="AR36" s="415">
        <f t="shared" si="54"/>
        <v>33</v>
      </c>
      <c r="AS36" s="415">
        <f t="shared" si="54"/>
        <v>5</v>
      </c>
      <c r="AT36" s="415">
        <f t="shared" si="54"/>
        <v>24</v>
      </c>
      <c r="AU36" s="415">
        <f t="shared" si="54"/>
        <v>122</v>
      </c>
      <c r="AV36" s="415">
        <f t="shared" si="54"/>
        <v>27</v>
      </c>
      <c r="AW36" s="415">
        <f t="shared" si="54"/>
        <v>33</v>
      </c>
      <c r="AX36" s="416">
        <f t="shared" si="54"/>
        <v>33</v>
      </c>
      <c r="AY36" s="415">
        <f t="shared" si="54"/>
        <v>0</v>
      </c>
      <c r="AZ36" s="415">
        <f t="shared" si="54"/>
        <v>0</v>
      </c>
      <c r="BA36" s="415">
        <f t="shared" si="43"/>
        <v>192</v>
      </c>
      <c r="BB36" s="415">
        <f t="shared" si="44"/>
        <v>192</v>
      </c>
      <c r="BC36" s="415">
        <f t="shared" si="44"/>
        <v>192</v>
      </c>
      <c r="BD36" s="415">
        <f t="shared" si="45"/>
        <v>192</v>
      </c>
      <c r="BE36" s="415">
        <f t="shared" si="46"/>
        <v>192</v>
      </c>
      <c r="BF36" s="415">
        <v>168</v>
      </c>
      <c r="BG36" s="415">
        <v>0</v>
      </c>
      <c r="BH36" s="415">
        <v>0</v>
      </c>
      <c r="BI36" s="415">
        <v>0</v>
      </c>
      <c r="BJ36" s="415">
        <v>18</v>
      </c>
      <c r="BK36" s="415">
        <v>42</v>
      </c>
      <c r="BL36" s="415">
        <v>26</v>
      </c>
      <c r="BM36" s="415">
        <v>0</v>
      </c>
      <c r="BN36" s="415">
        <v>18</v>
      </c>
      <c r="BO36" s="415">
        <v>0</v>
      </c>
      <c r="BP36" s="415">
        <v>15</v>
      </c>
      <c r="BQ36" s="415">
        <v>42</v>
      </c>
      <c r="BR36" s="415">
        <v>22</v>
      </c>
      <c r="BS36" s="415">
        <v>0</v>
      </c>
      <c r="BT36" s="415">
        <v>16</v>
      </c>
      <c r="BU36" s="415">
        <v>0</v>
      </c>
      <c r="BV36" s="415">
        <v>21</v>
      </c>
      <c r="BW36" s="415">
        <v>42</v>
      </c>
      <c r="BX36" s="415">
        <v>14</v>
      </c>
      <c r="BY36" s="415">
        <v>0</v>
      </c>
      <c r="BZ36" s="415">
        <v>19</v>
      </c>
      <c r="CA36" s="415">
        <v>42</v>
      </c>
      <c r="CB36" s="415">
        <v>0</v>
      </c>
      <c r="CC36" s="415">
        <v>0</v>
      </c>
      <c r="CD36" s="415">
        <v>0</v>
      </c>
      <c r="CE36" s="415">
        <f t="shared" si="47"/>
        <v>168</v>
      </c>
      <c r="CF36" s="415">
        <f t="shared" si="48"/>
        <v>168</v>
      </c>
      <c r="CG36" s="415">
        <f t="shared" si="48"/>
        <v>169</v>
      </c>
      <c r="CH36" s="415">
        <f t="shared" si="49"/>
        <v>168</v>
      </c>
      <c r="CI36" s="415">
        <f t="shared" si="50"/>
        <v>169</v>
      </c>
      <c r="CJ36" s="415">
        <v>52</v>
      </c>
      <c r="CK36" s="415">
        <v>0</v>
      </c>
      <c r="CL36" s="415">
        <v>0</v>
      </c>
      <c r="CM36" s="415">
        <v>0</v>
      </c>
      <c r="CN36" s="415">
        <v>0</v>
      </c>
      <c r="CO36" s="415">
        <f>CO31+CO34</f>
        <v>5</v>
      </c>
      <c r="CP36" s="415">
        <f t="shared" ref="CP36:DL36" si="55">CP31+CP34</f>
        <v>9</v>
      </c>
      <c r="CQ36" s="415">
        <f t="shared" si="55"/>
        <v>5</v>
      </c>
      <c r="CR36" s="415">
        <f t="shared" si="55"/>
        <v>7</v>
      </c>
      <c r="CS36" s="415">
        <f>CS31+CS34</f>
        <v>5</v>
      </c>
      <c r="CT36" s="415">
        <f t="shared" si="55"/>
        <v>11</v>
      </c>
      <c r="CU36" s="415">
        <f>CU31+CU34</f>
        <v>7</v>
      </c>
      <c r="CV36" s="415">
        <f t="shared" si="55"/>
        <v>4</v>
      </c>
      <c r="CW36" s="415">
        <f t="shared" si="55"/>
        <v>5</v>
      </c>
      <c r="CX36" s="415">
        <f t="shared" si="55"/>
        <v>8</v>
      </c>
      <c r="CY36" s="415">
        <f t="shared" si="55"/>
        <v>5</v>
      </c>
      <c r="CZ36" s="415">
        <f t="shared" si="55"/>
        <v>7</v>
      </c>
      <c r="DA36" s="415">
        <f t="shared" si="55"/>
        <v>5</v>
      </c>
      <c r="DB36" s="415">
        <f t="shared" si="55"/>
        <v>5</v>
      </c>
      <c r="DC36" s="415">
        <f t="shared" si="55"/>
        <v>5</v>
      </c>
      <c r="DD36" s="415">
        <f t="shared" si="55"/>
        <v>1</v>
      </c>
      <c r="DE36" s="415">
        <f t="shared" si="55"/>
        <v>5</v>
      </c>
      <c r="DF36" s="415">
        <f t="shared" si="55"/>
        <v>0</v>
      </c>
      <c r="DG36" s="415">
        <f t="shared" si="55"/>
        <v>5</v>
      </c>
      <c r="DH36" s="416">
        <f t="shared" si="55"/>
        <v>0</v>
      </c>
      <c r="DI36" s="415">
        <f t="shared" si="55"/>
        <v>52</v>
      </c>
      <c r="DJ36" s="415">
        <f t="shared" si="8"/>
        <v>52</v>
      </c>
      <c r="DK36" s="415">
        <f t="shared" si="9"/>
        <v>52</v>
      </c>
      <c r="DL36" s="415">
        <f t="shared" si="55"/>
        <v>52</v>
      </c>
      <c r="DM36" s="415">
        <f>DM31+DM34</f>
        <v>52</v>
      </c>
      <c r="DN36" s="415"/>
      <c r="DO36" s="419"/>
      <c r="DP36" s="419"/>
      <c r="DQ36" s="419"/>
      <c r="DR36" s="419"/>
      <c r="DS36" s="419"/>
      <c r="DT36" s="419"/>
      <c r="DU36" s="419"/>
      <c r="DV36" s="419"/>
      <c r="DW36" s="419"/>
      <c r="DX36" s="419"/>
      <c r="DY36" s="419"/>
      <c r="DZ36" s="419"/>
      <c r="EA36" s="419"/>
      <c r="EB36" s="419"/>
      <c r="EC36" s="419"/>
      <c r="ED36" s="419"/>
      <c r="EE36" s="419"/>
      <c r="EF36" s="419"/>
      <c r="EG36" s="419"/>
      <c r="EH36" s="419"/>
      <c r="EI36" s="419"/>
      <c r="EJ36" s="419"/>
      <c r="EK36" s="419"/>
      <c r="EL36" s="419"/>
      <c r="EM36" s="416">
        <f>EI36+EG36+EE36+EC36+EA36+DY36+DW36+DU36+DS36+DQ36+DH36+EK36</f>
        <v>0</v>
      </c>
      <c r="EN36" s="445"/>
      <c r="EO36" s="439">
        <f>DP36+DR36+DT36+DV36</f>
        <v>0</v>
      </c>
      <c r="EP36" s="440">
        <f>DQ36+DS36+DU36+DW36+DY36+EA36+EC36+EE36+EG36+EI36+EK36+DH36</f>
        <v>0</v>
      </c>
      <c r="EQ36" s="439">
        <f>DR36+DT36+DV36+DP36</f>
        <v>0</v>
      </c>
      <c r="ER36" s="421">
        <f t="shared" si="11"/>
        <v>0</v>
      </c>
      <c r="ES36" s="421">
        <f t="shared" si="12"/>
        <v>1</v>
      </c>
      <c r="ET36" s="421">
        <f t="shared" si="13"/>
        <v>1</v>
      </c>
      <c r="EU36" s="421">
        <f>IFERROR((DK36+CI36+BE36+AA36)/(Z36+BD36+CH36+DJ36),0)</f>
        <v>1.002092050209205</v>
      </c>
      <c r="EV36" s="421">
        <f t="shared" si="14"/>
        <v>0.95799999999999996</v>
      </c>
      <c r="EW36" s="591"/>
      <c r="EX36" s="582"/>
      <c r="EY36" s="582"/>
      <c r="EZ36" s="574"/>
      <c r="FA36" s="574"/>
      <c r="FB36" s="75"/>
    </row>
    <row r="37" spans="1:158" ht="24.75" customHeight="1" thickBot="1" x14ac:dyDescent="0.3">
      <c r="A37" s="607"/>
      <c r="B37" s="566"/>
      <c r="C37" s="570"/>
      <c r="D37" s="570"/>
      <c r="E37" s="577"/>
      <c r="F37" s="82" t="s">
        <v>332</v>
      </c>
      <c r="G37" s="298">
        <f t="shared" ref="G37:EL37" si="56">G32+G35</f>
        <v>5361514501.0200005</v>
      </c>
      <c r="H37" s="299">
        <f t="shared" si="56"/>
        <v>610000000</v>
      </c>
      <c r="I37" s="299">
        <f t="shared" si="56"/>
        <v>0</v>
      </c>
      <c r="J37" s="299">
        <f t="shared" si="56"/>
        <v>0</v>
      </c>
      <c r="K37" s="299">
        <f t="shared" si="56"/>
        <v>610000000</v>
      </c>
      <c r="L37" s="299">
        <f t="shared" si="56"/>
        <v>0</v>
      </c>
      <c r="M37" s="299">
        <f t="shared" si="56"/>
        <v>610000000</v>
      </c>
      <c r="N37" s="299">
        <f t="shared" si="56"/>
        <v>0</v>
      </c>
      <c r="O37" s="299">
        <f t="shared" si="56"/>
        <v>610000000</v>
      </c>
      <c r="P37" s="299">
        <f t="shared" si="56"/>
        <v>0</v>
      </c>
      <c r="Q37" s="299">
        <f t="shared" si="56"/>
        <v>610000000</v>
      </c>
      <c r="R37" s="299">
        <f t="shared" si="56"/>
        <v>0</v>
      </c>
      <c r="S37" s="299">
        <f t="shared" si="56"/>
        <v>610000000</v>
      </c>
      <c r="T37" s="299">
        <f t="shared" si="56"/>
        <v>339057670</v>
      </c>
      <c r="U37" s="299">
        <f t="shared" si="56"/>
        <v>525473670</v>
      </c>
      <c r="V37" s="299">
        <f t="shared" si="56"/>
        <v>525473670</v>
      </c>
      <c r="W37" s="299">
        <f t="shared" si="56"/>
        <v>0</v>
      </c>
      <c r="X37" s="299">
        <f t="shared" si="56"/>
        <v>0</v>
      </c>
      <c r="Y37" s="299">
        <f t="shared" si="56"/>
        <v>0</v>
      </c>
      <c r="Z37" s="299">
        <f t="shared" si="56"/>
        <v>525473670</v>
      </c>
      <c r="AA37" s="299">
        <f t="shared" si="56"/>
        <v>525473670</v>
      </c>
      <c r="AB37" s="299">
        <f t="shared" si="56"/>
        <v>2449768941.1300001</v>
      </c>
      <c r="AC37" s="299">
        <f t="shared" si="56"/>
        <v>0</v>
      </c>
      <c r="AD37" s="299">
        <f t="shared" si="56"/>
        <v>0</v>
      </c>
      <c r="AE37" s="299">
        <f t="shared" si="56"/>
        <v>33027586</v>
      </c>
      <c r="AF37" s="299">
        <f t="shared" si="56"/>
        <v>33027586</v>
      </c>
      <c r="AG37" s="299">
        <f t="shared" si="56"/>
        <v>188633847</v>
      </c>
      <c r="AH37" s="299">
        <f t="shared" si="56"/>
        <v>188633847</v>
      </c>
      <c r="AI37" s="299">
        <f t="shared" si="56"/>
        <v>447293000</v>
      </c>
      <c r="AJ37" s="299">
        <f t="shared" si="56"/>
        <v>447293000</v>
      </c>
      <c r="AK37" s="299">
        <f t="shared" si="56"/>
        <v>130562708</v>
      </c>
      <c r="AL37" s="299">
        <f t="shared" si="56"/>
        <v>130562707.87</v>
      </c>
      <c r="AM37" s="299">
        <f t="shared" si="56"/>
        <v>60125326.129999995</v>
      </c>
      <c r="AN37" s="299">
        <f t="shared" si="56"/>
        <v>180435767</v>
      </c>
      <c r="AO37" s="299">
        <f t="shared" si="56"/>
        <v>1624974</v>
      </c>
      <c r="AP37" s="299">
        <f t="shared" si="56"/>
        <v>0</v>
      </c>
      <c r="AQ37" s="299">
        <f t="shared" si="56"/>
        <v>0</v>
      </c>
      <c r="AR37" s="299">
        <f t="shared" si="56"/>
        <v>4272033</v>
      </c>
      <c r="AS37" s="299">
        <f t="shared" si="56"/>
        <v>0</v>
      </c>
      <c r="AT37" s="299">
        <f t="shared" si="56"/>
        <v>0</v>
      </c>
      <c r="AU37" s="299">
        <f t="shared" si="56"/>
        <v>131527033</v>
      </c>
      <c r="AV37" s="299">
        <f t="shared" si="56"/>
        <v>0</v>
      </c>
      <c r="AW37" s="299">
        <f t="shared" si="56"/>
        <v>0</v>
      </c>
      <c r="AX37" s="299">
        <f t="shared" si="56"/>
        <v>0</v>
      </c>
      <c r="AY37" s="299">
        <f t="shared" si="56"/>
        <v>0</v>
      </c>
      <c r="AZ37" s="299">
        <f t="shared" si="56"/>
        <v>6445400</v>
      </c>
      <c r="BA37" s="299">
        <f t="shared" si="56"/>
        <v>992794474.13</v>
      </c>
      <c r="BB37" s="299">
        <f t="shared" si="56"/>
        <v>992794474.13</v>
      </c>
      <c r="BC37" s="299">
        <f t="shared" si="56"/>
        <v>990670340.87</v>
      </c>
      <c r="BD37" s="299">
        <f t="shared" si="56"/>
        <v>992794474.13</v>
      </c>
      <c r="BE37" s="299">
        <f t="shared" si="56"/>
        <v>990670340.87</v>
      </c>
      <c r="BF37" s="299">
        <f t="shared" si="56"/>
        <v>1074822363.1500001</v>
      </c>
      <c r="BG37" s="299">
        <f t="shared" si="56"/>
        <v>805346125.25</v>
      </c>
      <c r="BH37" s="299">
        <f t="shared" si="56"/>
        <v>803650024</v>
      </c>
      <c r="BI37" s="299">
        <f t="shared" si="56"/>
        <v>15236971</v>
      </c>
      <c r="BJ37" s="299">
        <f t="shared" si="56"/>
        <v>4586982</v>
      </c>
      <c r="BK37" s="299">
        <f t="shared" si="56"/>
        <v>0</v>
      </c>
      <c r="BL37" s="299">
        <f t="shared" si="56"/>
        <v>6395810</v>
      </c>
      <c r="BM37" s="299">
        <f t="shared" si="56"/>
        <v>63501204.900000006</v>
      </c>
      <c r="BN37" s="299">
        <f t="shared" si="56"/>
        <v>1636715</v>
      </c>
      <c r="BO37" s="299">
        <f t="shared" si="56"/>
        <v>0</v>
      </c>
      <c r="BP37" s="299">
        <f t="shared" si="56"/>
        <v>56057435</v>
      </c>
      <c r="BQ37" s="299">
        <f t="shared" si="56"/>
        <v>180930420</v>
      </c>
      <c r="BR37" s="299">
        <f t="shared" si="56"/>
        <v>5601668</v>
      </c>
      <c r="BS37" s="299">
        <f t="shared" si="56"/>
        <v>0</v>
      </c>
      <c r="BT37" s="299">
        <f t="shared" si="56"/>
        <v>1565000</v>
      </c>
      <c r="BU37" s="299">
        <f t="shared" si="56"/>
        <v>0</v>
      </c>
      <c r="BV37" s="299">
        <f t="shared" si="56"/>
        <v>1565000</v>
      </c>
      <c r="BW37" s="299">
        <f t="shared" si="56"/>
        <v>-55438000</v>
      </c>
      <c r="BX37" s="299">
        <f t="shared" si="56"/>
        <v>0</v>
      </c>
      <c r="BY37" s="299">
        <f t="shared" si="56"/>
        <v>5918947</v>
      </c>
      <c r="BZ37" s="299">
        <f t="shared" si="56"/>
        <v>0</v>
      </c>
      <c r="CA37" s="299">
        <f t="shared" si="56"/>
        <v>3494000</v>
      </c>
      <c r="CB37" s="299">
        <f t="shared" si="56"/>
        <v>0</v>
      </c>
      <c r="CC37" s="299">
        <f t="shared" si="56"/>
        <v>2305846</v>
      </c>
      <c r="CD37" s="299">
        <f t="shared" si="56"/>
        <v>133269081</v>
      </c>
      <c r="CE37" s="299">
        <f t="shared" si="56"/>
        <v>1021295514.15</v>
      </c>
      <c r="CF37" s="299">
        <f t="shared" si="56"/>
        <v>1021295514.15</v>
      </c>
      <c r="CG37" s="299">
        <f t="shared" si="56"/>
        <v>1014327715</v>
      </c>
      <c r="CH37" s="299">
        <f t="shared" si="56"/>
        <v>1021295514.15</v>
      </c>
      <c r="CI37" s="299">
        <f t="shared" si="56"/>
        <v>1014327715</v>
      </c>
      <c r="CJ37" s="299">
        <f t="shared" si="56"/>
        <v>1087575108</v>
      </c>
      <c r="CK37" s="299">
        <f t="shared" si="56"/>
        <v>339079633</v>
      </c>
      <c r="CL37" s="299">
        <f t="shared" si="56"/>
        <v>339079633</v>
      </c>
      <c r="CM37" s="299">
        <f t="shared" si="56"/>
        <v>383763424</v>
      </c>
      <c r="CN37" s="299">
        <f t="shared" si="56"/>
        <v>383763424</v>
      </c>
      <c r="CO37" s="299">
        <f t="shared" si="56"/>
        <v>63415500.481415749</v>
      </c>
      <c r="CP37" s="299">
        <f t="shared" si="56"/>
        <v>63415500</v>
      </c>
      <c r="CQ37" s="299">
        <f t="shared" si="56"/>
        <v>216643294</v>
      </c>
      <c r="CR37" s="299">
        <f t="shared" si="56"/>
        <v>32681399</v>
      </c>
      <c r="CS37" s="299">
        <f t="shared" si="56"/>
        <v>84673256.518584251</v>
      </c>
      <c r="CT37" s="299">
        <f t="shared" si="56"/>
        <v>35646045</v>
      </c>
      <c r="CU37" s="307">
        <f t="shared" si="56"/>
        <v>0</v>
      </c>
      <c r="CV37" s="307">
        <f t="shared" si="56"/>
        <v>140448107</v>
      </c>
      <c r="CW37" s="299">
        <f t="shared" si="56"/>
        <v>0</v>
      </c>
      <c r="CX37" s="302">
        <f t="shared" si="56"/>
        <v>49793000</v>
      </c>
      <c r="CY37" s="302">
        <f t="shared" si="56"/>
        <v>0</v>
      </c>
      <c r="CZ37" s="302">
        <f t="shared" si="56"/>
        <v>0</v>
      </c>
      <c r="DA37" s="302">
        <f t="shared" si="56"/>
        <v>-783000</v>
      </c>
      <c r="DB37" s="302">
        <f t="shared" si="56"/>
        <v>0</v>
      </c>
      <c r="DC37" s="302">
        <f t="shared" si="56"/>
        <v>0</v>
      </c>
      <c r="DD37" s="302">
        <f t="shared" si="56"/>
        <v>0</v>
      </c>
      <c r="DE37" s="302">
        <f t="shared" si="56"/>
        <v>0</v>
      </c>
      <c r="DF37" s="302">
        <f t="shared" si="56"/>
        <v>3025667</v>
      </c>
      <c r="DG37" s="302">
        <f t="shared" si="56"/>
        <v>-30360000</v>
      </c>
      <c r="DH37" s="302">
        <f t="shared" si="56"/>
        <v>0</v>
      </c>
      <c r="DI37" s="302">
        <f t="shared" si="56"/>
        <v>1056432108</v>
      </c>
      <c r="DJ37" s="302">
        <f t="shared" si="8"/>
        <v>1056432108</v>
      </c>
      <c r="DK37" s="302">
        <f t="shared" si="9"/>
        <v>1047852775</v>
      </c>
      <c r="DL37" s="302">
        <f t="shared" si="56"/>
        <v>1056432108</v>
      </c>
      <c r="DM37" s="302">
        <f t="shared" si="56"/>
        <v>1047852775</v>
      </c>
      <c r="DN37" s="302">
        <f t="shared" si="56"/>
        <v>1771585000</v>
      </c>
      <c r="DO37" s="301">
        <f t="shared" si="56"/>
        <v>0</v>
      </c>
      <c r="DP37" s="301">
        <f t="shared" si="56"/>
        <v>0</v>
      </c>
      <c r="DQ37" s="301">
        <f t="shared" si="56"/>
        <v>0</v>
      </c>
      <c r="DR37" s="301">
        <f t="shared" si="56"/>
        <v>0</v>
      </c>
      <c r="DS37" s="301">
        <f t="shared" si="56"/>
        <v>0</v>
      </c>
      <c r="DT37" s="301">
        <f t="shared" si="56"/>
        <v>0</v>
      </c>
      <c r="DU37" s="301">
        <f t="shared" si="56"/>
        <v>0</v>
      </c>
      <c r="DV37" s="301">
        <f t="shared" si="56"/>
        <v>0</v>
      </c>
      <c r="DW37" s="301">
        <f t="shared" si="56"/>
        <v>0</v>
      </c>
      <c r="DX37" s="301">
        <f t="shared" si="56"/>
        <v>0</v>
      </c>
      <c r="DY37" s="301">
        <f t="shared" si="56"/>
        <v>0</v>
      </c>
      <c r="DZ37" s="301">
        <f t="shared" si="56"/>
        <v>0</v>
      </c>
      <c r="EA37" s="301">
        <f t="shared" si="56"/>
        <v>0</v>
      </c>
      <c r="EB37" s="301">
        <f t="shared" si="56"/>
        <v>0</v>
      </c>
      <c r="EC37" s="301">
        <f t="shared" si="56"/>
        <v>0</v>
      </c>
      <c r="ED37" s="301">
        <f t="shared" si="56"/>
        <v>0</v>
      </c>
      <c r="EE37" s="301">
        <f t="shared" si="56"/>
        <v>0</v>
      </c>
      <c r="EF37" s="301">
        <f t="shared" si="56"/>
        <v>0</v>
      </c>
      <c r="EG37" s="301">
        <f t="shared" si="56"/>
        <v>0</v>
      </c>
      <c r="EH37" s="301">
        <f t="shared" si="56"/>
        <v>0</v>
      </c>
      <c r="EI37" s="301">
        <f t="shared" si="56"/>
        <v>0</v>
      </c>
      <c r="EJ37" s="301">
        <f t="shared" si="56"/>
        <v>0</v>
      </c>
      <c r="EK37" s="301">
        <f t="shared" si="56"/>
        <v>0</v>
      </c>
      <c r="EL37" s="301">
        <f t="shared" si="56"/>
        <v>0</v>
      </c>
      <c r="EM37" s="303">
        <f>EK37+EI37+EG37+EE37+EC37+EA37+DY37+DW37+DU37+DS37+DQ37+DH37</f>
        <v>0</v>
      </c>
      <c r="EN37" s="301">
        <f>+EN32+EN35</f>
        <v>0</v>
      </c>
      <c r="EO37" s="301">
        <f>EO32+EO35</f>
        <v>0</v>
      </c>
      <c r="EP37" s="301">
        <f>+EP32+EP35</f>
        <v>0</v>
      </c>
      <c r="EQ37" s="301">
        <f>+EQ32+EQ35</f>
        <v>0</v>
      </c>
      <c r="ER37" s="304">
        <f t="shared" si="11"/>
        <v>0</v>
      </c>
      <c r="ES37" s="304">
        <f>IFERROR(DK37/DJ37,0)</f>
        <v>0.99187895470515175</v>
      </c>
      <c r="ET37" s="304">
        <f t="shared" si="13"/>
        <v>0.99187895470515175</v>
      </c>
      <c r="EU37" s="304">
        <f>IFERROR((DK37+CI37+BE37+AA37)/(Z37+BD37+CH37+DJ37),0)</f>
        <v>0.99508584921714716</v>
      </c>
      <c r="EV37" s="305">
        <f t="shared" si="14"/>
        <v>0.66740927403800587</v>
      </c>
      <c r="EW37" s="592"/>
      <c r="EX37" s="583"/>
      <c r="EY37" s="583"/>
      <c r="EZ37" s="575"/>
      <c r="FA37" s="575"/>
      <c r="FB37" s="75"/>
    </row>
    <row r="38" spans="1:158" ht="24.75" customHeight="1" x14ac:dyDescent="0.25">
      <c r="A38" s="608" t="s">
        <v>341</v>
      </c>
      <c r="B38" s="564">
        <v>4</v>
      </c>
      <c r="C38" s="569" t="s">
        <v>342</v>
      </c>
      <c r="D38" s="569" t="s">
        <v>178</v>
      </c>
      <c r="E38" s="576">
        <v>161</v>
      </c>
      <c r="F38" s="74" t="s">
        <v>327</v>
      </c>
      <c r="G38" s="423">
        <f>+AA38+BE38+CE38+CJ38+DN38</f>
        <v>1.0010000000000001</v>
      </c>
      <c r="H38" s="423">
        <v>0.1</v>
      </c>
      <c r="I38" s="423"/>
      <c r="J38" s="423"/>
      <c r="K38" s="423">
        <v>0.1</v>
      </c>
      <c r="L38" s="423">
        <v>0</v>
      </c>
      <c r="M38" s="423">
        <v>0.1</v>
      </c>
      <c r="N38" s="423">
        <v>0</v>
      </c>
      <c r="O38" s="423">
        <v>0.1</v>
      </c>
      <c r="P38" s="423">
        <v>0.01</v>
      </c>
      <c r="Q38" s="423">
        <f>+O38</f>
        <v>0.1</v>
      </c>
      <c r="R38" s="423">
        <v>0.01</v>
      </c>
      <c r="S38" s="423">
        <f>+Q38</f>
        <v>0.1</v>
      </c>
      <c r="T38" s="423">
        <v>7.0000000000000007E-2</v>
      </c>
      <c r="U38" s="423">
        <v>0.1</v>
      </c>
      <c r="V38" s="423">
        <v>0.1</v>
      </c>
      <c r="W38" s="424"/>
      <c r="X38" s="424"/>
      <c r="Y38" s="424"/>
      <c r="Z38" s="423">
        <v>0.1</v>
      </c>
      <c r="AA38" s="423">
        <v>0.1</v>
      </c>
      <c r="AB38" s="423">
        <v>0.8</v>
      </c>
      <c r="AC38" s="446">
        <v>0.04</v>
      </c>
      <c r="AD38" s="446">
        <v>0.1</v>
      </c>
      <c r="AE38" s="446">
        <v>0.05</v>
      </c>
      <c r="AF38" s="446">
        <v>0.15</v>
      </c>
      <c r="AG38" s="446">
        <v>0.06</v>
      </c>
      <c r="AH38" s="423">
        <v>0.2</v>
      </c>
      <c r="AI38" s="446">
        <v>0.06</v>
      </c>
      <c r="AJ38" s="423">
        <f>+AG38*0.35</f>
        <v>2.0999999999999998E-2</v>
      </c>
      <c r="AK38" s="423">
        <v>0.13</v>
      </c>
      <c r="AL38" s="423">
        <v>0.25000000000000006</v>
      </c>
      <c r="AM38" s="423">
        <v>0.06</v>
      </c>
      <c r="AN38" s="423"/>
      <c r="AO38" s="423">
        <v>0.06</v>
      </c>
      <c r="AP38" s="423"/>
      <c r="AQ38" s="423">
        <v>0.06</v>
      </c>
      <c r="AR38" s="423"/>
      <c r="AS38" s="423">
        <v>0.06</v>
      </c>
      <c r="AT38" s="423">
        <v>0.02</v>
      </c>
      <c r="AU38" s="423">
        <v>0.06</v>
      </c>
      <c r="AV38" s="423">
        <v>0.06</v>
      </c>
      <c r="AW38" s="423">
        <v>0.06</v>
      </c>
      <c r="AX38" s="423">
        <v>0</v>
      </c>
      <c r="AY38" s="423">
        <v>0.1</v>
      </c>
      <c r="AZ38" s="423"/>
      <c r="BA38" s="423">
        <f t="shared" ref="BA38:BA43" si="57">AC38+AE38+AG38+AI38+AK38+AM38+AO38+AQ38+AS38+AU38+AW38+AY38</f>
        <v>0.80000000000000016</v>
      </c>
      <c r="BB38" s="423">
        <f t="shared" ref="BB38:BC43" si="58">AC38+AE38+AG38+AI38+AK38+AM38+AO38+AQ38+AS38+AU38+AW38+AY38</f>
        <v>0.80000000000000016</v>
      </c>
      <c r="BC38" s="423">
        <f t="shared" si="58"/>
        <v>0.80100000000000016</v>
      </c>
      <c r="BD38" s="423">
        <f t="shared" ref="BD38:BD43" si="59">BA38</f>
        <v>0.80000000000000016</v>
      </c>
      <c r="BE38" s="423">
        <f t="shared" ref="BE38:BE43" si="60">BC38</f>
        <v>0.80100000000000016</v>
      </c>
      <c r="BF38" s="423">
        <v>9.9999999999999992E-2</v>
      </c>
      <c r="BG38" s="423"/>
      <c r="BH38" s="423"/>
      <c r="BI38" s="423">
        <v>0.01</v>
      </c>
      <c r="BJ38" s="423">
        <v>0.01</v>
      </c>
      <c r="BK38" s="423">
        <v>0.01</v>
      </c>
      <c r="BL38" s="423">
        <v>0.01</v>
      </c>
      <c r="BM38" s="423">
        <v>0.01</v>
      </c>
      <c r="BN38" s="423">
        <v>0.01</v>
      </c>
      <c r="BO38" s="423">
        <v>0.01</v>
      </c>
      <c r="BP38" s="423">
        <v>0.01</v>
      </c>
      <c r="BQ38" s="423">
        <v>0.01</v>
      </c>
      <c r="BR38" s="423">
        <v>0.01</v>
      </c>
      <c r="BS38" s="423">
        <v>0.01</v>
      </c>
      <c r="BT38" s="423">
        <v>0.01</v>
      </c>
      <c r="BU38" s="423">
        <v>0.01</v>
      </c>
      <c r="BV38" s="423">
        <v>0.01</v>
      </c>
      <c r="BW38" s="423">
        <v>0.01</v>
      </c>
      <c r="BX38" s="423">
        <v>0.01</v>
      </c>
      <c r="BY38" s="423">
        <v>0.01</v>
      </c>
      <c r="BZ38" s="423">
        <v>0.01</v>
      </c>
      <c r="CA38" s="423">
        <v>0.01</v>
      </c>
      <c r="CB38" s="423">
        <v>0</v>
      </c>
      <c r="CC38" s="423"/>
      <c r="CD38" s="423">
        <v>9.999999999999995E-3</v>
      </c>
      <c r="CE38" s="423">
        <f>+CC38+CA38+BY38+BW38+BU38+BS38+BQ38+BO38+BM38+BK38+BI38+BG38</f>
        <v>9.9999999999999992E-2</v>
      </c>
      <c r="CF38" s="423">
        <f t="shared" ref="CF38:CG43" si="61">BG38+BI38+BK38+BM38+BO38+BQ38+BS38+BU38+BW38+BY38+CA38+CC38</f>
        <v>9.9999999999999992E-2</v>
      </c>
      <c r="CG38" s="423">
        <f t="shared" si="61"/>
        <v>9.9999999999999992E-2</v>
      </c>
      <c r="CH38" s="423">
        <f t="shared" ref="CH38:CH43" si="62">+CC38+CA38+BY38+BW38+BU38+BS38+BQ38+BO38+BM38+BK38+BI38+BG38</f>
        <v>9.9999999999999992E-2</v>
      </c>
      <c r="CI38" s="423">
        <f t="shared" ref="CI38:CI43" si="63">CG38</f>
        <v>9.9999999999999992E-2</v>
      </c>
      <c r="CJ38" s="447">
        <v>0</v>
      </c>
      <c r="CK38" s="423">
        <v>0</v>
      </c>
      <c r="CL38" s="423">
        <v>0</v>
      </c>
      <c r="CM38" s="423">
        <v>0</v>
      </c>
      <c r="CN38" s="423">
        <v>0</v>
      </c>
      <c r="CO38" s="423">
        <v>0</v>
      </c>
      <c r="CP38" s="423">
        <v>0</v>
      </c>
      <c r="CQ38" s="423">
        <v>0</v>
      </c>
      <c r="CR38" s="423">
        <v>0</v>
      </c>
      <c r="CS38" s="423">
        <v>0</v>
      </c>
      <c r="CT38" s="423">
        <v>0</v>
      </c>
      <c r="CU38" s="423">
        <v>0</v>
      </c>
      <c r="CV38" s="423">
        <v>0</v>
      </c>
      <c r="CW38" s="447"/>
      <c r="CX38" s="447"/>
      <c r="CY38" s="447"/>
      <c r="CZ38" s="447"/>
      <c r="DA38" s="447"/>
      <c r="DB38" s="447"/>
      <c r="DC38" s="447"/>
      <c r="DD38" s="447"/>
      <c r="DE38" s="447"/>
      <c r="DF38" s="447"/>
      <c r="DG38" s="447"/>
      <c r="DH38" s="423"/>
      <c r="DI38" s="447">
        <f t="shared" ref="DI38:DI43" si="64">+DG38+DE38+DC38+DA38+CY38+CW38+CU38+CS38+CQ38+CO38+CM38+CK38</f>
        <v>0</v>
      </c>
      <c r="DJ38" s="447">
        <f t="shared" si="8"/>
        <v>0</v>
      </c>
      <c r="DK38" s="447">
        <f t="shared" si="9"/>
        <v>0</v>
      </c>
      <c r="DL38" s="447">
        <f>+DJ38</f>
        <v>0</v>
      </c>
      <c r="DM38" s="447">
        <f t="shared" ref="DL38:DM43" si="65">+DK38</f>
        <v>0</v>
      </c>
      <c r="DN38" s="423"/>
      <c r="DO38" s="422"/>
      <c r="DP38" s="422"/>
      <c r="DQ38" s="422"/>
      <c r="DR38" s="422"/>
      <c r="DS38" s="422"/>
      <c r="DT38" s="422"/>
      <c r="DU38" s="422"/>
      <c r="DV38" s="422"/>
      <c r="DW38" s="422"/>
      <c r="DX38" s="422"/>
      <c r="DY38" s="422"/>
      <c r="DZ38" s="422"/>
      <c r="EA38" s="422"/>
      <c r="EB38" s="422"/>
      <c r="EC38" s="422"/>
      <c r="ED38" s="422"/>
      <c r="EE38" s="422"/>
      <c r="EF38" s="422"/>
      <c r="EG38" s="422"/>
      <c r="EH38" s="422"/>
      <c r="EI38" s="422"/>
      <c r="EJ38" s="422"/>
      <c r="EK38" s="422"/>
      <c r="EL38" s="422"/>
      <c r="EM38" s="428">
        <f>EK38+EI38+EG38+EE38+EA38+DY38+DW38+DU38+DS38+DQ38+DH38+EC38</f>
        <v>0</v>
      </c>
      <c r="EN38" s="428">
        <f>DH38+DQ38+DS38+DU38</f>
        <v>0</v>
      </c>
      <c r="EO38" s="428">
        <f>DP38+DR38+DT38+DV38</f>
        <v>0</v>
      </c>
      <c r="EP38" s="428">
        <f>EM38+DF38</f>
        <v>0</v>
      </c>
      <c r="EQ38" s="428">
        <f>DF38+EO38</f>
        <v>0</v>
      </c>
      <c r="ER38" s="429">
        <f t="shared" si="11"/>
        <v>0</v>
      </c>
      <c r="ES38" s="429">
        <f t="shared" si="12"/>
        <v>0</v>
      </c>
      <c r="ET38" s="429">
        <f t="shared" si="13"/>
        <v>0</v>
      </c>
      <c r="EU38" s="429">
        <f t="shared" si="24"/>
        <v>1.0009999999999999</v>
      </c>
      <c r="EV38" s="429">
        <f t="shared" si="14"/>
        <v>1</v>
      </c>
      <c r="EW38" s="590" t="s">
        <v>728</v>
      </c>
      <c r="EX38" s="593" t="s">
        <v>180</v>
      </c>
      <c r="EY38" s="581" t="s">
        <v>180</v>
      </c>
      <c r="EZ38" s="573" t="s">
        <v>343</v>
      </c>
      <c r="FA38" s="573" t="s">
        <v>344</v>
      </c>
      <c r="FB38" s="75"/>
    </row>
    <row r="39" spans="1:158" ht="24.75" customHeight="1" x14ac:dyDescent="0.25">
      <c r="A39" s="609"/>
      <c r="B39" s="565"/>
      <c r="C39" s="523"/>
      <c r="D39" s="523"/>
      <c r="E39" s="515"/>
      <c r="F39" s="76" t="s">
        <v>328</v>
      </c>
      <c r="G39" s="401">
        <f>AA39+BE39+CI39+DL39+DN39</f>
        <v>2142480551</v>
      </c>
      <c r="H39" s="402">
        <v>100000000</v>
      </c>
      <c r="I39" s="402"/>
      <c r="J39" s="402"/>
      <c r="K39" s="402">
        <f>+H39</f>
        <v>100000000</v>
      </c>
      <c r="L39" s="402">
        <v>14583000</v>
      </c>
      <c r="M39" s="402">
        <v>100000000</v>
      </c>
      <c r="N39" s="402">
        <v>55399000</v>
      </c>
      <c r="O39" s="402">
        <f>+H39</f>
        <v>100000000</v>
      </c>
      <c r="P39" s="402">
        <v>69982000</v>
      </c>
      <c r="Q39" s="402">
        <v>100000000</v>
      </c>
      <c r="R39" s="402">
        <f>+P39</f>
        <v>69982000</v>
      </c>
      <c r="S39" s="402">
        <v>100000000</v>
      </c>
      <c r="T39" s="402">
        <f>+R39+2519850</f>
        <v>72501850</v>
      </c>
      <c r="U39" s="402">
        <v>87566850</v>
      </c>
      <c r="V39" s="402">
        <v>87566850</v>
      </c>
      <c r="W39" s="402"/>
      <c r="X39" s="402"/>
      <c r="Y39" s="402"/>
      <c r="Z39" s="402">
        <v>87566850</v>
      </c>
      <c r="AA39" s="402">
        <v>87566850</v>
      </c>
      <c r="AB39" s="402">
        <v>1950000000</v>
      </c>
      <c r="AC39" s="401">
        <v>0</v>
      </c>
      <c r="AD39" s="401">
        <v>0</v>
      </c>
      <c r="AE39" s="401">
        <v>16042500</v>
      </c>
      <c r="AF39" s="401">
        <v>16042500</v>
      </c>
      <c r="AG39" s="401">
        <v>0</v>
      </c>
      <c r="AH39" s="402">
        <v>0</v>
      </c>
      <c r="AI39" s="401">
        <v>0</v>
      </c>
      <c r="AJ39" s="402">
        <v>0</v>
      </c>
      <c r="AK39" s="401">
        <v>0</v>
      </c>
      <c r="AL39" s="402">
        <v>0</v>
      </c>
      <c r="AM39" s="402">
        <v>0</v>
      </c>
      <c r="AN39" s="402">
        <v>33957500</v>
      </c>
      <c r="AO39" s="402"/>
      <c r="AP39" s="402"/>
      <c r="AQ39" s="402"/>
      <c r="AR39" s="402"/>
      <c r="AS39" s="402">
        <v>33957500</v>
      </c>
      <c r="AT39" s="402"/>
      <c r="AU39" s="402">
        <v>1034003000</v>
      </c>
      <c r="AV39" s="402">
        <v>1034003000</v>
      </c>
      <c r="AW39" s="402"/>
      <c r="AX39" s="402"/>
      <c r="AY39" s="402"/>
      <c r="AZ39" s="401"/>
      <c r="BA39" s="402">
        <f t="shared" si="57"/>
        <v>1084003000</v>
      </c>
      <c r="BB39" s="402">
        <f t="shared" si="58"/>
        <v>1084003000</v>
      </c>
      <c r="BC39" s="402">
        <f t="shared" si="58"/>
        <v>1084003000</v>
      </c>
      <c r="BD39" s="402">
        <f t="shared" si="59"/>
        <v>1084003000</v>
      </c>
      <c r="BE39" s="402">
        <f t="shared" si="60"/>
        <v>1084003000</v>
      </c>
      <c r="BF39" s="402">
        <v>975245000</v>
      </c>
      <c r="BG39" s="402">
        <v>297070667</v>
      </c>
      <c r="BH39" s="402">
        <v>295618667</v>
      </c>
      <c r="BI39" s="402"/>
      <c r="BJ39" s="402"/>
      <c r="BK39" s="402"/>
      <c r="BL39" s="402"/>
      <c r="BM39" s="402"/>
      <c r="BN39" s="403"/>
      <c r="BO39" s="403"/>
      <c r="BP39" s="403"/>
      <c r="BQ39" s="403"/>
      <c r="BR39" s="403"/>
      <c r="BS39" s="403">
        <v>668548000</v>
      </c>
      <c r="BT39" s="403"/>
      <c r="BU39" s="403"/>
      <c r="BV39" s="403"/>
      <c r="BW39" s="403"/>
      <c r="BX39" s="403"/>
      <c r="BY39" s="403">
        <v>4333333</v>
      </c>
      <c r="BZ39" s="403"/>
      <c r="CA39" s="403"/>
      <c r="CB39" s="403"/>
      <c r="CC39" s="403">
        <v>959667</v>
      </c>
      <c r="CD39" s="403">
        <v>675292034</v>
      </c>
      <c r="CE39" s="402">
        <f>+CC39+CA39+BY39+BW39+BU39+BS39+BQ39+BO39+BM39+BK39+BI39+BG39</f>
        <v>970911667</v>
      </c>
      <c r="CF39" s="402">
        <f t="shared" si="61"/>
        <v>970911667</v>
      </c>
      <c r="CG39" s="402">
        <f t="shared" si="61"/>
        <v>970910701</v>
      </c>
      <c r="CH39" s="402">
        <f t="shared" si="62"/>
        <v>970911667</v>
      </c>
      <c r="CI39" s="402">
        <f t="shared" si="63"/>
        <v>970910701</v>
      </c>
      <c r="CJ39" s="402">
        <v>0</v>
      </c>
      <c r="CK39" s="448"/>
      <c r="CL39" s="448"/>
      <c r="CM39" s="448"/>
      <c r="CN39" s="448"/>
      <c r="CO39" s="448"/>
      <c r="CP39" s="448"/>
      <c r="CQ39" s="448"/>
      <c r="CR39" s="405"/>
      <c r="CS39" s="448"/>
      <c r="CT39" s="448"/>
      <c r="CU39" s="449"/>
      <c r="CV39" s="449"/>
      <c r="CW39" s="448"/>
      <c r="CX39" s="450"/>
      <c r="CY39" s="450"/>
      <c r="CZ39" s="450"/>
      <c r="DA39" s="450"/>
      <c r="DB39" s="450"/>
      <c r="DC39" s="450"/>
      <c r="DD39" s="450"/>
      <c r="DE39" s="450"/>
      <c r="DF39" s="450"/>
      <c r="DG39" s="450"/>
      <c r="DH39" s="407"/>
      <c r="DI39" s="450">
        <f t="shared" si="64"/>
        <v>0</v>
      </c>
      <c r="DJ39" s="450">
        <f t="shared" si="8"/>
        <v>0</v>
      </c>
      <c r="DK39" s="450">
        <f t="shared" si="9"/>
        <v>0</v>
      </c>
      <c r="DL39" s="450">
        <f t="shared" si="65"/>
        <v>0</v>
      </c>
      <c r="DM39" s="450">
        <f t="shared" si="65"/>
        <v>0</v>
      </c>
      <c r="DN39" s="444"/>
      <c r="DO39" s="403"/>
      <c r="DP39" s="403"/>
      <c r="DQ39" s="403"/>
      <c r="DR39" s="403"/>
      <c r="DS39" s="403"/>
      <c r="DT39" s="403"/>
      <c r="DU39" s="403"/>
      <c r="DV39" s="403"/>
      <c r="DW39" s="403"/>
      <c r="DX39" s="403"/>
      <c r="DY39" s="403"/>
      <c r="DZ39" s="403"/>
      <c r="EA39" s="403"/>
      <c r="EB39" s="403"/>
      <c r="EC39" s="403"/>
      <c r="ED39" s="403"/>
      <c r="EE39" s="403"/>
      <c r="EF39" s="403"/>
      <c r="EG39" s="403"/>
      <c r="EH39" s="403"/>
      <c r="EI39" s="403"/>
      <c r="EJ39" s="403"/>
      <c r="EK39" s="403"/>
      <c r="EL39" s="403"/>
      <c r="EM39" s="409">
        <f>EK39+EI39+EG39+EE39+EC39+EA39+DY39+DW39+DU39+DS39+DQ39+DH39</f>
        <v>0</v>
      </c>
      <c r="EN39" s="409">
        <f>DH39+DQ39+DS39+DU39</f>
        <v>0</v>
      </c>
      <c r="EO39" s="409">
        <f>DP39+DR39+DT39+DV39</f>
        <v>0</v>
      </c>
      <c r="EP39" s="409">
        <f>DH39+DQ39+DS39+DU39+DW39+DY39+EA39+EC39+EE39+EG39+EI39+EK39</f>
        <v>0</v>
      </c>
      <c r="EQ39" s="403">
        <f>DP39+DR39+DT39+DV39</f>
        <v>0</v>
      </c>
      <c r="ER39" s="400">
        <f t="shared" si="11"/>
        <v>0</v>
      </c>
      <c r="ES39" s="400">
        <f t="shared" si="12"/>
        <v>0</v>
      </c>
      <c r="ET39" s="400">
        <f t="shared" si="13"/>
        <v>0</v>
      </c>
      <c r="EU39" s="400">
        <f t="shared" si="24"/>
        <v>0.99999954912096445</v>
      </c>
      <c r="EV39" s="400">
        <f t="shared" si="14"/>
        <v>1</v>
      </c>
      <c r="EW39" s="591"/>
      <c r="EX39" s="594"/>
      <c r="EY39" s="582"/>
      <c r="EZ39" s="574"/>
      <c r="FA39" s="574"/>
      <c r="FB39" s="75"/>
    </row>
    <row r="40" spans="1:158" ht="24.75" customHeight="1" x14ac:dyDescent="0.25">
      <c r="A40" s="609"/>
      <c r="B40" s="565"/>
      <c r="C40" s="523"/>
      <c r="D40" s="523"/>
      <c r="E40" s="515"/>
      <c r="F40" s="77" t="s">
        <v>187</v>
      </c>
      <c r="G40" s="402"/>
      <c r="H40" s="402"/>
      <c r="I40" s="402"/>
      <c r="J40" s="402"/>
      <c r="K40" s="402"/>
      <c r="L40" s="402"/>
      <c r="M40" s="402"/>
      <c r="N40" s="402"/>
      <c r="O40" s="402"/>
      <c r="P40" s="402"/>
      <c r="Q40" s="402"/>
      <c r="R40" s="402"/>
      <c r="S40" s="402"/>
      <c r="T40" s="402"/>
      <c r="U40" s="402"/>
      <c r="V40" s="402"/>
      <c r="W40" s="402"/>
      <c r="X40" s="402"/>
      <c r="Y40" s="402"/>
      <c r="Z40" s="402"/>
      <c r="AA40" s="402"/>
      <c r="AB40" s="402"/>
      <c r="AC40" s="402">
        <v>0</v>
      </c>
      <c r="AD40" s="402">
        <v>0</v>
      </c>
      <c r="AE40" s="402">
        <v>0</v>
      </c>
      <c r="AF40" s="402">
        <v>0</v>
      </c>
      <c r="AG40" s="402">
        <v>2500000</v>
      </c>
      <c r="AH40" s="402">
        <v>2500000</v>
      </c>
      <c r="AI40" s="402">
        <v>0</v>
      </c>
      <c r="AJ40" s="402">
        <v>0</v>
      </c>
      <c r="AK40" s="402">
        <v>8542500</v>
      </c>
      <c r="AL40" s="402">
        <v>8542500</v>
      </c>
      <c r="AM40" s="402">
        <v>5000000</v>
      </c>
      <c r="AN40" s="402">
        <v>5000000</v>
      </c>
      <c r="AO40" s="402"/>
      <c r="AP40" s="402"/>
      <c r="AQ40" s="402"/>
      <c r="AR40" s="402">
        <v>254618</v>
      </c>
      <c r="AS40" s="402"/>
      <c r="AT40" s="402">
        <v>1375630</v>
      </c>
      <c r="AU40" s="451">
        <v>33957500</v>
      </c>
      <c r="AV40" s="402">
        <v>1036782448.9654294</v>
      </c>
      <c r="AW40" s="402">
        <f>1900000000-865997000</f>
        <v>1034003000</v>
      </c>
      <c r="AX40" s="402">
        <v>3697738</v>
      </c>
      <c r="AY40" s="402"/>
      <c r="AZ40" s="401">
        <v>6675709.9002579451</v>
      </c>
      <c r="BA40" s="402">
        <f t="shared" si="57"/>
        <v>1084003000</v>
      </c>
      <c r="BB40" s="402">
        <f t="shared" si="58"/>
        <v>1084003000</v>
      </c>
      <c r="BC40" s="402">
        <f t="shared" si="58"/>
        <v>1064828644.8656874</v>
      </c>
      <c r="BD40" s="402">
        <f t="shared" si="59"/>
        <v>1084003000</v>
      </c>
      <c r="BE40" s="402">
        <f t="shared" si="60"/>
        <v>1064828644.8656874</v>
      </c>
      <c r="BF40" s="402">
        <v>0</v>
      </c>
      <c r="BG40" s="402"/>
      <c r="BH40" s="402"/>
      <c r="BI40" s="402"/>
      <c r="BJ40" s="402"/>
      <c r="BK40" s="402"/>
      <c r="BL40" s="402">
        <v>21382200</v>
      </c>
      <c r="BM40" s="402"/>
      <c r="BN40" s="403">
        <v>21754000</v>
      </c>
      <c r="BO40" s="403"/>
      <c r="BP40" s="403">
        <v>21754000</v>
      </c>
      <c r="BQ40" s="403"/>
      <c r="BR40" s="403">
        <v>23937500</v>
      </c>
      <c r="BS40" s="403"/>
      <c r="BT40" s="403">
        <v>21655333</v>
      </c>
      <c r="BU40" s="403"/>
      <c r="BV40" s="403">
        <v>24764000</v>
      </c>
      <c r="BW40" s="403"/>
      <c r="BX40" s="403">
        <v>26431124</v>
      </c>
      <c r="BY40" s="403"/>
      <c r="BZ40" s="403">
        <v>26412133</v>
      </c>
      <c r="CA40" s="403"/>
      <c r="CB40" s="403">
        <v>22080735</v>
      </c>
      <c r="CC40" s="403"/>
      <c r="CD40" s="403">
        <v>700686620.29087019</v>
      </c>
      <c r="CE40" s="402" t="s">
        <v>345</v>
      </c>
      <c r="CF40" s="402">
        <f t="shared" si="61"/>
        <v>0</v>
      </c>
      <c r="CG40" s="402">
        <f t="shared" si="61"/>
        <v>910857645.29087019</v>
      </c>
      <c r="CH40" s="402">
        <f t="shared" si="62"/>
        <v>0</v>
      </c>
      <c r="CI40" s="402">
        <f t="shared" si="63"/>
        <v>910857645.29087019</v>
      </c>
      <c r="CJ40" s="402">
        <v>0</v>
      </c>
      <c r="CK40" s="402"/>
      <c r="CL40" s="402"/>
      <c r="CM40" s="402"/>
      <c r="CN40" s="402"/>
      <c r="CO40" s="402"/>
      <c r="CP40" s="402"/>
      <c r="CQ40" s="402"/>
      <c r="CR40" s="401"/>
      <c r="CS40" s="402"/>
      <c r="CT40" s="402"/>
      <c r="CU40" s="452"/>
      <c r="CV40" s="452"/>
      <c r="CW40" s="402"/>
      <c r="CX40" s="444"/>
      <c r="CY40" s="444"/>
      <c r="CZ40" s="444"/>
      <c r="DA40" s="444"/>
      <c r="DB40" s="444"/>
      <c r="DC40" s="444"/>
      <c r="DD40" s="444"/>
      <c r="DE40" s="444"/>
      <c r="DF40" s="444"/>
      <c r="DG40" s="444"/>
      <c r="DH40" s="408"/>
      <c r="DI40" s="444">
        <f t="shared" si="64"/>
        <v>0</v>
      </c>
      <c r="DJ40" s="444">
        <f t="shared" si="8"/>
        <v>0</v>
      </c>
      <c r="DK40" s="444">
        <f t="shared" si="9"/>
        <v>0</v>
      </c>
      <c r="DL40" s="444">
        <f t="shared" si="65"/>
        <v>0</v>
      </c>
      <c r="DM40" s="444">
        <f t="shared" si="65"/>
        <v>0</v>
      </c>
      <c r="DN40" s="444"/>
      <c r="DO40" s="403"/>
      <c r="DP40" s="403"/>
      <c r="DQ40" s="403"/>
      <c r="DR40" s="403"/>
      <c r="DS40" s="403"/>
      <c r="DT40" s="403"/>
      <c r="DU40" s="403"/>
      <c r="DV40" s="403"/>
      <c r="DW40" s="403"/>
      <c r="DX40" s="403"/>
      <c r="DY40" s="403"/>
      <c r="DZ40" s="403"/>
      <c r="EA40" s="403"/>
      <c r="EB40" s="403"/>
      <c r="EC40" s="403"/>
      <c r="ED40" s="403"/>
      <c r="EE40" s="403"/>
      <c r="EF40" s="403"/>
      <c r="EG40" s="403"/>
      <c r="EH40" s="403"/>
      <c r="EI40" s="403"/>
      <c r="EJ40" s="403"/>
      <c r="EK40" s="403"/>
      <c r="EL40" s="403"/>
      <c r="EM40" s="409">
        <f>EI40+EG40+EE40+EC40+EA40+DY40+DW40+DU40+DS40+DQ40+DH40+EK40</f>
        <v>0</v>
      </c>
      <c r="EN40" s="409">
        <f>+DH40+DQ40+DS40+DU40</f>
        <v>0</v>
      </c>
      <c r="EO40" s="409">
        <f>DP40+DR40+DT40+DV40</f>
        <v>0</v>
      </c>
      <c r="EP40" s="409">
        <f>DH40+DQ40+DS40+DU40+DW40+DY40+EA40+EC40+EE40+EG40+EI40+EK40</f>
        <v>0</v>
      </c>
      <c r="EQ40" s="403">
        <f>DP40+DR40+DT40+DV40</f>
        <v>0</v>
      </c>
      <c r="ER40" s="400">
        <f t="shared" si="11"/>
        <v>0</v>
      </c>
      <c r="ES40" s="400">
        <f t="shared" si="12"/>
        <v>0</v>
      </c>
      <c r="ET40" s="400">
        <f t="shared" si="13"/>
        <v>0</v>
      </c>
      <c r="EU40" s="400" t="s">
        <v>733</v>
      </c>
      <c r="EV40" s="400">
        <f t="shared" si="14"/>
        <v>0</v>
      </c>
      <c r="EW40" s="591"/>
      <c r="EX40" s="594"/>
      <c r="EY40" s="582"/>
      <c r="EZ40" s="574"/>
      <c r="FA40" s="574"/>
      <c r="FB40" s="75"/>
    </row>
    <row r="41" spans="1:158" ht="24.75" customHeight="1" x14ac:dyDescent="0.25">
      <c r="A41" s="609"/>
      <c r="B41" s="565"/>
      <c r="C41" s="523"/>
      <c r="D41" s="523"/>
      <c r="E41" s="515"/>
      <c r="F41" s="78" t="s">
        <v>329</v>
      </c>
      <c r="G41" s="411">
        <f>+AA41+BE41+CE41+CJ41+DN41</f>
        <v>0</v>
      </c>
      <c r="H41" s="398">
        <v>0</v>
      </c>
      <c r="I41" s="398"/>
      <c r="J41" s="398"/>
      <c r="K41" s="398">
        <v>0</v>
      </c>
      <c r="L41" s="398">
        <v>0</v>
      </c>
      <c r="M41" s="398">
        <v>0</v>
      </c>
      <c r="N41" s="398">
        <v>0</v>
      </c>
      <c r="O41" s="398">
        <v>0</v>
      </c>
      <c r="P41" s="398">
        <v>0</v>
      </c>
      <c r="Q41" s="398">
        <v>0</v>
      </c>
      <c r="R41" s="398">
        <v>0</v>
      </c>
      <c r="S41" s="398">
        <v>0</v>
      </c>
      <c r="T41" s="398">
        <v>0</v>
      </c>
      <c r="U41" s="398">
        <v>0</v>
      </c>
      <c r="V41" s="398">
        <v>0</v>
      </c>
      <c r="W41" s="398"/>
      <c r="X41" s="398"/>
      <c r="Y41" s="398"/>
      <c r="Z41" s="398">
        <v>0</v>
      </c>
      <c r="AA41" s="398">
        <v>0</v>
      </c>
      <c r="AB41" s="398">
        <v>0</v>
      </c>
      <c r="AC41" s="398">
        <v>0</v>
      </c>
      <c r="AD41" s="398">
        <v>0</v>
      </c>
      <c r="AE41" s="398">
        <v>0</v>
      </c>
      <c r="AF41" s="398">
        <v>0</v>
      </c>
      <c r="AG41" s="398">
        <v>0</v>
      </c>
      <c r="AH41" s="398">
        <v>0</v>
      </c>
      <c r="AI41" s="398">
        <v>0</v>
      </c>
      <c r="AJ41" s="396">
        <v>0</v>
      </c>
      <c r="AK41" s="398">
        <v>0</v>
      </c>
      <c r="AL41" s="396">
        <v>0</v>
      </c>
      <c r="AM41" s="398">
        <v>0</v>
      </c>
      <c r="AN41" s="396">
        <v>0</v>
      </c>
      <c r="AO41" s="396">
        <v>0</v>
      </c>
      <c r="AP41" s="396">
        <v>0</v>
      </c>
      <c r="AQ41" s="396">
        <v>0</v>
      </c>
      <c r="AR41" s="396">
        <v>0</v>
      </c>
      <c r="AS41" s="396">
        <v>0</v>
      </c>
      <c r="AT41" s="396">
        <v>0</v>
      </c>
      <c r="AU41" s="396">
        <v>0</v>
      </c>
      <c r="AV41" s="396">
        <v>0</v>
      </c>
      <c r="AW41" s="396">
        <v>0</v>
      </c>
      <c r="AX41" s="397">
        <v>0</v>
      </c>
      <c r="AY41" s="396">
        <v>0</v>
      </c>
      <c r="AZ41" s="397"/>
      <c r="BA41" s="411">
        <f t="shared" si="57"/>
        <v>0</v>
      </c>
      <c r="BB41" s="411">
        <f t="shared" si="58"/>
        <v>0</v>
      </c>
      <c r="BC41" s="411">
        <f t="shared" si="58"/>
        <v>0</v>
      </c>
      <c r="BD41" s="411">
        <f t="shared" si="59"/>
        <v>0</v>
      </c>
      <c r="BE41" s="411">
        <f t="shared" si="60"/>
        <v>0</v>
      </c>
      <c r="BF41" s="398">
        <v>0</v>
      </c>
      <c r="BG41" s="398">
        <v>0</v>
      </c>
      <c r="BH41" s="398">
        <v>0</v>
      </c>
      <c r="BI41" s="398">
        <v>0</v>
      </c>
      <c r="BJ41" s="398">
        <v>0</v>
      </c>
      <c r="BK41" s="398">
        <v>0</v>
      </c>
      <c r="BL41" s="398">
        <v>0</v>
      </c>
      <c r="BM41" s="398">
        <v>0</v>
      </c>
      <c r="BN41" s="398">
        <v>0</v>
      </c>
      <c r="BO41" s="398">
        <v>0</v>
      </c>
      <c r="BP41" s="398">
        <v>0</v>
      </c>
      <c r="BQ41" s="398">
        <v>0</v>
      </c>
      <c r="BR41" s="398">
        <v>0</v>
      </c>
      <c r="BS41" s="398">
        <v>0</v>
      </c>
      <c r="BT41" s="398">
        <v>0</v>
      </c>
      <c r="BU41" s="398">
        <v>0</v>
      </c>
      <c r="BV41" s="398">
        <v>0</v>
      </c>
      <c r="BW41" s="398">
        <v>0</v>
      </c>
      <c r="BX41" s="398">
        <v>0</v>
      </c>
      <c r="BY41" s="398">
        <v>0</v>
      </c>
      <c r="BZ41" s="398">
        <v>0</v>
      </c>
      <c r="CA41" s="398">
        <v>0</v>
      </c>
      <c r="CB41" s="398">
        <v>0</v>
      </c>
      <c r="CC41" s="398">
        <v>0</v>
      </c>
      <c r="CD41" s="398">
        <v>0</v>
      </c>
      <c r="CE41" s="398">
        <f>+CC41+CA41+BY41+BW41+BU41+BS41+BQ41+BO41+BM41+BK41+BI41+BG41</f>
        <v>0</v>
      </c>
      <c r="CF41" s="398">
        <f t="shared" si="61"/>
        <v>0</v>
      </c>
      <c r="CG41" s="398">
        <f t="shared" si="61"/>
        <v>0</v>
      </c>
      <c r="CH41" s="398">
        <f t="shared" si="62"/>
        <v>0</v>
      </c>
      <c r="CI41" s="398">
        <f t="shared" si="63"/>
        <v>0</v>
      </c>
      <c r="CJ41" s="398">
        <v>0</v>
      </c>
      <c r="CK41" s="398">
        <v>0</v>
      </c>
      <c r="CL41" s="398">
        <v>0</v>
      </c>
      <c r="CM41" s="398">
        <v>0</v>
      </c>
      <c r="CN41" s="398">
        <v>0</v>
      </c>
      <c r="CO41" s="398">
        <v>0</v>
      </c>
      <c r="CP41" s="398">
        <v>0</v>
      </c>
      <c r="CQ41" s="398">
        <v>0</v>
      </c>
      <c r="CR41" s="396">
        <v>0</v>
      </c>
      <c r="CS41" s="398">
        <v>0</v>
      </c>
      <c r="CT41" s="398">
        <v>0</v>
      </c>
      <c r="CU41" s="443">
        <v>0</v>
      </c>
      <c r="CV41" s="443">
        <v>0</v>
      </c>
      <c r="CW41" s="398">
        <v>0</v>
      </c>
      <c r="CX41" s="398">
        <v>0</v>
      </c>
      <c r="CY41" s="398">
        <v>0</v>
      </c>
      <c r="CZ41" s="398">
        <v>0</v>
      </c>
      <c r="DA41" s="398">
        <v>0</v>
      </c>
      <c r="DB41" s="398">
        <v>0</v>
      </c>
      <c r="DC41" s="398">
        <v>0</v>
      </c>
      <c r="DD41" s="398">
        <v>0</v>
      </c>
      <c r="DE41" s="398">
        <v>0</v>
      </c>
      <c r="DF41" s="398">
        <v>0</v>
      </c>
      <c r="DG41" s="398">
        <v>0</v>
      </c>
      <c r="DH41" s="396">
        <v>0</v>
      </c>
      <c r="DI41" s="398">
        <f t="shared" si="64"/>
        <v>0</v>
      </c>
      <c r="DJ41" s="398">
        <f t="shared" si="8"/>
        <v>0</v>
      </c>
      <c r="DK41" s="398">
        <f t="shared" si="9"/>
        <v>0</v>
      </c>
      <c r="DL41" s="398">
        <f t="shared" si="65"/>
        <v>0</v>
      </c>
      <c r="DM41" s="398">
        <f t="shared" si="65"/>
        <v>0</v>
      </c>
      <c r="DN41" s="398">
        <v>0</v>
      </c>
      <c r="DO41" s="398">
        <v>0</v>
      </c>
      <c r="DP41" s="398">
        <v>0</v>
      </c>
      <c r="DQ41" s="398">
        <v>0</v>
      </c>
      <c r="DR41" s="398">
        <v>0</v>
      </c>
      <c r="DS41" s="398">
        <v>0</v>
      </c>
      <c r="DT41" s="398">
        <v>0</v>
      </c>
      <c r="DU41" s="398">
        <v>0</v>
      </c>
      <c r="DV41" s="398">
        <v>0</v>
      </c>
      <c r="DW41" s="398">
        <v>0</v>
      </c>
      <c r="DX41" s="398">
        <v>0</v>
      </c>
      <c r="DY41" s="398">
        <v>0</v>
      </c>
      <c r="DZ41" s="398">
        <v>0</v>
      </c>
      <c r="EA41" s="398">
        <v>0</v>
      </c>
      <c r="EB41" s="398">
        <v>0</v>
      </c>
      <c r="EC41" s="398">
        <v>0</v>
      </c>
      <c r="ED41" s="398">
        <v>0</v>
      </c>
      <c r="EE41" s="398">
        <v>0</v>
      </c>
      <c r="EF41" s="398">
        <v>0</v>
      </c>
      <c r="EG41" s="398">
        <v>0</v>
      </c>
      <c r="EH41" s="398">
        <v>0</v>
      </c>
      <c r="EI41" s="398">
        <v>0</v>
      </c>
      <c r="EJ41" s="398">
        <v>0</v>
      </c>
      <c r="EK41" s="398">
        <v>0</v>
      </c>
      <c r="EL41" s="398">
        <v>0</v>
      </c>
      <c r="EM41" s="399">
        <v>0</v>
      </c>
      <c r="EN41" s="399">
        <f>DH41+DQ41+DS41+DU41</f>
        <v>0</v>
      </c>
      <c r="EO41" s="399">
        <f>DP41+DR41+DT41+DV41</f>
        <v>0</v>
      </c>
      <c r="EP41" s="399">
        <f>DH41+DQ41+DS41+DU41+DW41+DY41+EA41+EC41+EE41+EG41+EI41+EK41</f>
        <v>0</v>
      </c>
      <c r="EQ41" s="413">
        <v>0</v>
      </c>
      <c r="ER41" s="400">
        <f t="shared" si="11"/>
        <v>0</v>
      </c>
      <c r="ES41" s="400">
        <f t="shared" si="12"/>
        <v>0</v>
      </c>
      <c r="ET41" s="400">
        <f t="shared" si="13"/>
        <v>0</v>
      </c>
      <c r="EU41" s="400">
        <f t="shared" si="24"/>
        <v>0</v>
      </c>
      <c r="EV41" s="400">
        <f t="shared" si="14"/>
        <v>0</v>
      </c>
      <c r="EW41" s="591"/>
      <c r="EX41" s="594"/>
      <c r="EY41" s="582"/>
      <c r="EZ41" s="574"/>
      <c r="FA41" s="574"/>
      <c r="FB41" s="75"/>
    </row>
    <row r="42" spans="1:158" ht="24.75" customHeight="1" x14ac:dyDescent="0.25">
      <c r="A42" s="609"/>
      <c r="B42" s="565"/>
      <c r="C42" s="523"/>
      <c r="D42" s="523"/>
      <c r="E42" s="515"/>
      <c r="F42" s="80" t="s">
        <v>330</v>
      </c>
      <c r="G42" s="402">
        <f>+AA42+BE42+CE42+CJ42+DN42</f>
        <v>119177917.04000001</v>
      </c>
      <c r="H42" s="402">
        <v>0</v>
      </c>
      <c r="I42" s="402"/>
      <c r="J42" s="402"/>
      <c r="K42" s="402">
        <v>0</v>
      </c>
      <c r="L42" s="402">
        <v>0</v>
      </c>
      <c r="M42" s="402">
        <v>0</v>
      </c>
      <c r="N42" s="402">
        <v>0</v>
      </c>
      <c r="O42" s="402">
        <v>0</v>
      </c>
      <c r="P42" s="402">
        <v>0</v>
      </c>
      <c r="Q42" s="402">
        <v>0</v>
      </c>
      <c r="R42" s="402">
        <v>0</v>
      </c>
      <c r="S42" s="402">
        <v>0</v>
      </c>
      <c r="T42" s="402">
        <v>0</v>
      </c>
      <c r="U42" s="402">
        <v>0</v>
      </c>
      <c r="V42" s="402">
        <v>0</v>
      </c>
      <c r="W42" s="402"/>
      <c r="X42" s="402"/>
      <c r="Y42" s="402"/>
      <c r="Z42" s="402">
        <v>0</v>
      </c>
      <c r="AA42" s="402">
        <v>0</v>
      </c>
      <c r="AB42" s="402">
        <v>39950808.233999997</v>
      </c>
      <c r="AC42" s="401">
        <v>10204000</v>
      </c>
      <c r="AD42" s="401">
        <v>10204000</v>
      </c>
      <c r="AE42" s="401">
        <v>15374500</v>
      </c>
      <c r="AF42" s="401">
        <v>15374500</v>
      </c>
      <c r="AG42" s="401">
        <v>4374900</v>
      </c>
      <c r="AH42" s="402">
        <v>4374900</v>
      </c>
      <c r="AI42" s="401">
        <v>3371400</v>
      </c>
      <c r="AJ42" s="402">
        <v>3371400</v>
      </c>
      <c r="AK42" s="401">
        <v>1764706</v>
      </c>
      <c r="AL42" s="402">
        <v>1764706.0900000036</v>
      </c>
      <c r="AM42" s="402">
        <v>0</v>
      </c>
      <c r="AN42" s="402">
        <v>4861000</v>
      </c>
      <c r="AO42" s="402">
        <v>4861301.9099999964</v>
      </c>
      <c r="AP42" s="402"/>
      <c r="AQ42" s="402"/>
      <c r="AR42" s="402"/>
      <c r="AS42" s="402"/>
      <c r="AT42" s="402"/>
      <c r="AU42" s="402">
        <v>-302</v>
      </c>
      <c r="AV42" s="402"/>
      <c r="AW42" s="402"/>
      <c r="AX42" s="402"/>
      <c r="AY42" s="402"/>
      <c r="AZ42" s="401"/>
      <c r="BA42" s="402">
        <f t="shared" si="57"/>
        <v>39950505.909999996</v>
      </c>
      <c r="BB42" s="402">
        <f t="shared" si="58"/>
        <v>39950505.909999996</v>
      </c>
      <c r="BC42" s="402">
        <f t="shared" si="58"/>
        <v>39950506.090000004</v>
      </c>
      <c r="BD42" s="402">
        <f t="shared" si="59"/>
        <v>39950505.909999996</v>
      </c>
      <c r="BE42" s="402">
        <f t="shared" si="60"/>
        <v>39950506.090000004</v>
      </c>
      <c r="BF42" s="402">
        <v>19042789.949999999</v>
      </c>
      <c r="BG42" s="402">
        <v>2032061.25</v>
      </c>
      <c r="BH42" s="402">
        <v>2046101</v>
      </c>
      <c r="BI42" s="402"/>
      <c r="BJ42" s="402"/>
      <c r="BK42" s="402"/>
      <c r="BL42" s="402">
        <v>391560</v>
      </c>
      <c r="BM42" s="402">
        <v>17142293.699999999</v>
      </c>
      <c r="BN42" s="403">
        <v>452015</v>
      </c>
      <c r="BO42" s="403"/>
      <c r="BP42" s="403">
        <v>15481532</v>
      </c>
      <c r="BQ42" s="403"/>
      <c r="BR42" s="403">
        <v>803147</v>
      </c>
      <c r="BS42" s="403"/>
      <c r="BT42" s="403"/>
      <c r="BU42" s="403"/>
      <c r="BV42" s="403"/>
      <c r="BW42" s="403"/>
      <c r="BX42" s="403"/>
      <c r="BY42" s="403"/>
      <c r="BZ42" s="403"/>
      <c r="CA42" s="403"/>
      <c r="CB42" s="403"/>
      <c r="CC42" s="403"/>
      <c r="CD42" s="403"/>
      <c r="CE42" s="402">
        <f>+CC42+CA42+BY42+BW42+BU42+BS42+BQ42+BO42+BM42+BK42+BI42+BG42</f>
        <v>19174354.949999999</v>
      </c>
      <c r="CF42" s="402">
        <f t="shared" si="61"/>
        <v>19174354.949999999</v>
      </c>
      <c r="CG42" s="402">
        <f t="shared" si="61"/>
        <v>19174355</v>
      </c>
      <c r="CH42" s="402">
        <f t="shared" si="62"/>
        <v>19174354.949999999</v>
      </c>
      <c r="CI42" s="402">
        <f t="shared" si="63"/>
        <v>19174355</v>
      </c>
      <c r="CJ42" s="402">
        <v>60053056</v>
      </c>
      <c r="CK42" s="402">
        <v>11999000</v>
      </c>
      <c r="CL42" s="402">
        <v>11999000</v>
      </c>
      <c r="CM42" s="402">
        <v>20570305</v>
      </c>
      <c r="CN42" s="402">
        <v>20570305</v>
      </c>
      <c r="CO42" s="402">
        <v>5094833.2240286693</v>
      </c>
      <c r="CP42" s="402">
        <v>5094833</v>
      </c>
      <c r="CQ42" s="402">
        <v>22388917.775971331</v>
      </c>
      <c r="CR42" s="405">
        <v>8445450</v>
      </c>
      <c r="CS42" s="402"/>
      <c r="CT42" s="402">
        <v>9211566.7751672864</v>
      </c>
      <c r="CU42" s="452"/>
      <c r="CV42" s="452">
        <v>4731900.9339624792</v>
      </c>
      <c r="CW42" s="402"/>
      <c r="CX42" s="444"/>
      <c r="CY42" s="444"/>
      <c r="CZ42" s="444"/>
      <c r="DA42" s="444"/>
      <c r="DB42" s="444"/>
      <c r="DC42" s="444"/>
      <c r="DD42" s="444"/>
      <c r="DE42" s="444"/>
      <c r="DF42" s="444"/>
      <c r="DG42" s="444"/>
      <c r="DH42" s="408"/>
      <c r="DI42" s="444">
        <f t="shared" si="64"/>
        <v>60053056</v>
      </c>
      <c r="DJ42" s="444">
        <f t="shared" si="8"/>
        <v>60053056</v>
      </c>
      <c r="DK42" s="444">
        <f t="shared" si="9"/>
        <v>60053055.709129766</v>
      </c>
      <c r="DL42" s="444">
        <f t="shared" si="65"/>
        <v>60053056</v>
      </c>
      <c r="DM42" s="444">
        <f t="shared" si="65"/>
        <v>60053055.709129766</v>
      </c>
      <c r="DN42" s="444"/>
      <c r="DO42" s="403"/>
      <c r="DP42" s="403"/>
      <c r="DQ42" s="403"/>
      <c r="DR42" s="403"/>
      <c r="DS42" s="403"/>
      <c r="DT42" s="403"/>
      <c r="DU42" s="403"/>
      <c r="DV42" s="403"/>
      <c r="DW42" s="403"/>
      <c r="DX42" s="403"/>
      <c r="DY42" s="403"/>
      <c r="DZ42" s="403"/>
      <c r="EA42" s="403"/>
      <c r="EB42" s="403"/>
      <c r="EC42" s="403"/>
      <c r="ED42" s="403"/>
      <c r="EE42" s="403"/>
      <c r="EF42" s="403"/>
      <c r="EG42" s="403"/>
      <c r="EH42" s="403"/>
      <c r="EI42" s="403"/>
      <c r="EJ42" s="403"/>
      <c r="EK42" s="403"/>
      <c r="EL42" s="403"/>
      <c r="EM42" s="409">
        <f>EI42+EG42+EE42+EC42+EA42+DY42+DW42+DU42+DS42+DQ42+DH42+EK42</f>
        <v>0</v>
      </c>
      <c r="EN42" s="409">
        <f>DH42+DQ42+DS42+DU42</f>
        <v>0</v>
      </c>
      <c r="EO42" s="403">
        <f>DP42+DR42+DT42+DV42</f>
        <v>0</v>
      </c>
      <c r="EP42" s="409">
        <f>DQ42+DS42+DU42+DW42+DY42+EA42+EC42+EE42+EG42+EI42+EK42+DH42</f>
        <v>0</v>
      </c>
      <c r="EQ42" s="403">
        <f>DP42+DR42+DT42+DV42</f>
        <v>0</v>
      </c>
      <c r="ER42" s="400">
        <f t="shared" si="11"/>
        <v>0</v>
      </c>
      <c r="ES42" s="400">
        <f t="shared" si="12"/>
        <v>0.99999999515644578</v>
      </c>
      <c r="ET42" s="400">
        <f t="shared" si="13"/>
        <v>0.99999999515644578</v>
      </c>
      <c r="EU42" s="400">
        <f t="shared" si="24"/>
        <v>0.99999999948924911</v>
      </c>
      <c r="EV42" s="400">
        <f t="shared" si="14"/>
        <v>0.99999999797890216</v>
      </c>
      <c r="EW42" s="591"/>
      <c r="EX42" s="594"/>
      <c r="EY42" s="582"/>
      <c r="EZ42" s="574"/>
      <c r="FA42" s="574"/>
      <c r="FB42" s="75"/>
    </row>
    <row r="43" spans="1:158" ht="24.75" customHeight="1" thickBot="1" x14ac:dyDescent="0.3">
      <c r="A43" s="609"/>
      <c r="B43" s="565"/>
      <c r="C43" s="523"/>
      <c r="D43" s="523"/>
      <c r="E43" s="515"/>
      <c r="F43" s="81" t="s">
        <v>331</v>
      </c>
      <c r="G43" s="416">
        <f>+AA43+BE43+CE43+CJ43+DN43</f>
        <v>1.0010000000000001</v>
      </c>
      <c r="H43" s="416">
        <v>0.1</v>
      </c>
      <c r="I43" s="416"/>
      <c r="J43" s="417"/>
      <c r="K43" s="416">
        <v>0.1</v>
      </c>
      <c r="L43" s="453">
        <f>L38</f>
        <v>0</v>
      </c>
      <c r="M43" s="416">
        <f>+M38</f>
        <v>0.1</v>
      </c>
      <c r="N43" s="416">
        <f>N38</f>
        <v>0</v>
      </c>
      <c r="O43" s="416" t="s">
        <v>346</v>
      </c>
      <c r="P43" s="416">
        <f t="shared" ref="P43:V43" si="66">+P38</f>
        <v>0.01</v>
      </c>
      <c r="Q43" s="416">
        <f t="shared" si="66"/>
        <v>0.1</v>
      </c>
      <c r="R43" s="416">
        <f t="shared" si="66"/>
        <v>0.01</v>
      </c>
      <c r="S43" s="416">
        <f t="shared" si="66"/>
        <v>0.1</v>
      </c>
      <c r="T43" s="416">
        <f t="shared" si="66"/>
        <v>7.0000000000000007E-2</v>
      </c>
      <c r="U43" s="416">
        <f t="shared" si="66"/>
        <v>0.1</v>
      </c>
      <c r="V43" s="416">
        <f t="shared" si="66"/>
        <v>0.1</v>
      </c>
      <c r="W43" s="417"/>
      <c r="X43" s="417"/>
      <c r="Y43" s="417"/>
      <c r="Z43" s="416">
        <f t="shared" ref="Z43:AZ43" si="67">+Z38</f>
        <v>0.1</v>
      </c>
      <c r="AA43" s="416">
        <f t="shared" si="67"/>
        <v>0.1</v>
      </c>
      <c r="AB43" s="416">
        <f t="shared" si="67"/>
        <v>0.8</v>
      </c>
      <c r="AC43" s="416">
        <f t="shared" si="67"/>
        <v>0.04</v>
      </c>
      <c r="AD43" s="416">
        <f t="shared" si="67"/>
        <v>0.1</v>
      </c>
      <c r="AE43" s="416">
        <f t="shared" si="67"/>
        <v>0.05</v>
      </c>
      <c r="AF43" s="416">
        <f t="shared" si="67"/>
        <v>0.15</v>
      </c>
      <c r="AG43" s="416">
        <f t="shared" si="67"/>
        <v>0.06</v>
      </c>
      <c r="AH43" s="416">
        <f t="shared" si="67"/>
        <v>0.2</v>
      </c>
      <c r="AI43" s="416">
        <f t="shared" si="67"/>
        <v>0.06</v>
      </c>
      <c r="AJ43" s="416">
        <f t="shared" si="67"/>
        <v>2.0999999999999998E-2</v>
      </c>
      <c r="AK43" s="416">
        <f t="shared" si="67"/>
        <v>0.13</v>
      </c>
      <c r="AL43" s="416">
        <f t="shared" si="67"/>
        <v>0.25000000000000006</v>
      </c>
      <c r="AM43" s="416">
        <f t="shared" si="67"/>
        <v>0.06</v>
      </c>
      <c r="AN43" s="416">
        <f t="shared" si="67"/>
        <v>0</v>
      </c>
      <c r="AO43" s="416">
        <f t="shared" si="67"/>
        <v>0.06</v>
      </c>
      <c r="AP43" s="416">
        <f t="shared" si="67"/>
        <v>0</v>
      </c>
      <c r="AQ43" s="416">
        <f t="shared" si="67"/>
        <v>0.06</v>
      </c>
      <c r="AR43" s="416">
        <f t="shared" si="67"/>
        <v>0</v>
      </c>
      <c r="AS43" s="416">
        <f t="shared" si="67"/>
        <v>0.06</v>
      </c>
      <c r="AT43" s="416">
        <f t="shared" si="67"/>
        <v>0.02</v>
      </c>
      <c r="AU43" s="416">
        <f t="shared" si="67"/>
        <v>0.06</v>
      </c>
      <c r="AV43" s="416">
        <f t="shared" si="67"/>
        <v>0.06</v>
      </c>
      <c r="AW43" s="416">
        <f t="shared" si="67"/>
        <v>0.06</v>
      </c>
      <c r="AX43" s="416">
        <f t="shared" si="67"/>
        <v>0</v>
      </c>
      <c r="AY43" s="416">
        <f t="shared" si="67"/>
        <v>0.1</v>
      </c>
      <c r="AZ43" s="416">
        <f t="shared" si="67"/>
        <v>0</v>
      </c>
      <c r="BA43" s="416">
        <f t="shared" si="57"/>
        <v>0.80000000000000016</v>
      </c>
      <c r="BB43" s="416">
        <f t="shared" si="58"/>
        <v>0.80000000000000016</v>
      </c>
      <c r="BC43" s="416">
        <f t="shared" si="58"/>
        <v>0.80100000000000016</v>
      </c>
      <c r="BD43" s="416">
        <f t="shared" si="59"/>
        <v>0.80000000000000016</v>
      </c>
      <c r="BE43" s="416">
        <f t="shared" si="60"/>
        <v>0.80100000000000016</v>
      </c>
      <c r="BF43" s="416">
        <v>9.9999999999999992E-2</v>
      </c>
      <c r="BG43" s="416">
        <v>0</v>
      </c>
      <c r="BH43" s="416">
        <v>0</v>
      </c>
      <c r="BI43" s="416">
        <v>0.01</v>
      </c>
      <c r="BJ43" s="416">
        <v>0.01</v>
      </c>
      <c r="BK43" s="416">
        <v>0.01</v>
      </c>
      <c r="BL43" s="416">
        <v>0.01</v>
      </c>
      <c r="BM43" s="416">
        <v>0.01</v>
      </c>
      <c r="BN43" s="416">
        <v>0.01</v>
      </c>
      <c r="BO43" s="416">
        <v>0.01</v>
      </c>
      <c r="BP43" s="416">
        <v>0.01</v>
      </c>
      <c r="BQ43" s="416">
        <v>0.01</v>
      </c>
      <c r="BR43" s="416">
        <v>0.01</v>
      </c>
      <c r="BS43" s="416">
        <v>0.01</v>
      </c>
      <c r="BT43" s="416">
        <v>0.01</v>
      </c>
      <c r="BU43" s="416">
        <v>0.01</v>
      </c>
      <c r="BV43" s="416">
        <v>0.01</v>
      </c>
      <c r="BW43" s="416">
        <v>0.01</v>
      </c>
      <c r="BX43" s="416">
        <v>0.01</v>
      </c>
      <c r="BY43" s="416">
        <v>0.01</v>
      </c>
      <c r="BZ43" s="416">
        <v>0.01</v>
      </c>
      <c r="CA43" s="416">
        <v>0.01</v>
      </c>
      <c r="CB43" s="416">
        <v>0</v>
      </c>
      <c r="CC43" s="416">
        <v>0</v>
      </c>
      <c r="CD43" s="416">
        <v>9.999999999999995E-3</v>
      </c>
      <c r="CE43" s="416">
        <f>+CC43+CA43+BY43+BW43+BU43+BS43+BQ43+BO43+BM43+BK43+BI43+BG43</f>
        <v>9.9999999999999992E-2</v>
      </c>
      <c r="CF43" s="416">
        <f t="shared" si="61"/>
        <v>9.9999999999999992E-2</v>
      </c>
      <c r="CG43" s="416">
        <f t="shared" si="61"/>
        <v>9.9999999999999992E-2</v>
      </c>
      <c r="CH43" s="416">
        <f t="shared" si="62"/>
        <v>9.9999999999999992E-2</v>
      </c>
      <c r="CI43" s="416">
        <f t="shared" si="63"/>
        <v>9.9999999999999992E-2</v>
      </c>
      <c r="CJ43" s="416">
        <v>0</v>
      </c>
      <c r="CK43" s="416">
        <v>0</v>
      </c>
      <c r="CL43" s="416">
        <v>0</v>
      </c>
      <c r="CM43" s="416">
        <v>0</v>
      </c>
      <c r="CN43" s="416">
        <v>0</v>
      </c>
      <c r="CO43" s="416">
        <v>0</v>
      </c>
      <c r="CP43" s="416">
        <v>0</v>
      </c>
      <c r="CQ43" s="416">
        <v>0</v>
      </c>
      <c r="CR43" s="416">
        <v>0</v>
      </c>
      <c r="CS43" s="416">
        <v>0</v>
      </c>
      <c r="CT43" s="416">
        <v>0</v>
      </c>
      <c r="CU43" s="418">
        <v>0</v>
      </c>
      <c r="CV43" s="418">
        <v>0</v>
      </c>
      <c r="CW43" s="416">
        <v>0</v>
      </c>
      <c r="CX43" s="416">
        <v>0</v>
      </c>
      <c r="CY43" s="416">
        <v>0</v>
      </c>
      <c r="CZ43" s="416">
        <v>0</v>
      </c>
      <c r="DA43" s="416">
        <v>0</v>
      </c>
      <c r="DB43" s="416">
        <v>0</v>
      </c>
      <c r="DC43" s="416">
        <v>0</v>
      </c>
      <c r="DD43" s="416">
        <v>0</v>
      </c>
      <c r="DE43" s="416">
        <v>0</v>
      </c>
      <c r="DF43" s="416">
        <v>0</v>
      </c>
      <c r="DG43" s="416">
        <v>0</v>
      </c>
      <c r="DH43" s="416">
        <v>0</v>
      </c>
      <c r="DI43" s="416">
        <f t="shared" si="64"/>
        <v>0</v>
      </c>
      <c r="DJ43" s="416">
        <f t="shared" si="8"/>
        <v>0</v>
      </c>
      <c r="DK43" s="416">
        <f t="shared" si="9"/>
        <v>0</v>
      </c>
      <c r="DL43" s="416">
        <f t="shared" si="65"/>
        <v>0</v>
      </c>
      <c r="DM43" s="416">
        <f t="shared" si="65"/>
        <v>0</v>
      </c>
      <c r="DN43" s="416">
        <f>+DN38</f>
        <v>0</v>
      </c>
      <c r="DO43" s="419"/>
      <c r="DP43" s="419"/>
      <c r="DQ43" s="419"/>
      <c r="DR43" s="419"/>
      <c r="DS43" s="419"/>
      <c r="DT43" s="419"/>
      <c r="DU43" s="419"/>
      <c r="DV43" s="419"/>
      <c r="DW43" s="419"/>
      <c r="DX43" s="419"/>
      <c r="DY43" s="419"/>
      <c r="DZ43" s="419"/>
      <c r="EA43" s="419"/>
      <c r="EB43" s="419"/>
      <c r="EC43" s="419"/>
      <c r="ED43" s="419"/>
      <c r="EE43" s="419"/>
      <c r="EF43" s="419"/>
      <c r="EG43" s="419"/>
      <c r="EH43" s="419"/>
      <c r="EI43" s="419"/>
      <c r="EJ43" s="419"/>
      <c r="EK43" s="419"/>
      <c r="EL43" s="419"/>
      <c r="EM43" s="415">
        <f>EM38+EM41</f>
        <v>0</v>
      </c>
      <c r="EN43" s="415">
        <f>EN38+EN41</f>
        <v>0</v>
      </c>
      <c r="EO43" s="420">
        <f>EO38+EO41</f>
        <v>0</v>
      </c>
      <c r="EP43" s="415">
        <f>EP38+EP41</f>
        <v>0</v>
      </c>
      <c r="EQ43" s="416">
        <f>EQ38+EQ41</f>
        <v>0</v>
      </c>
      <c r="ER43" s="421">
        <f t="shared" si="11"/>
        <v>0</v>
      </c>
      <c r="ES43" s="421">
        <f t="shared" si="12"/>
        <v>0</v>
      </c>
      <c r="ET43" s="421">
        <f t="shared" si="13"/>
        <v>0</v>
      </c>
      <c r="EU43" s="421">
        <f t="shared" si="24"/>
        <v>1.0009999999999999</v>
      </c>
      <c r="EV43" s="421">
        <f t="shared" si="14"/>
        <v>1</v>
      </c>
      <c r="EW43" s="591"/>
      <c r="EX43" s="594"/>
      <c r="EY43" s="582"/>
      <c r="EZ43" s="574"/>
      <c r="FA43" s="574"/>
      <c r="FB43" s="75"/>
    </row>
    <row r="44" spans="1:158" ht="24.75" customHeight="1" thickBot="1" x14ac:dyDescent="0.3">
      <c r="A44" s="609"/>
      <c r="B44" s="566"/>
      <c r="C44" s="570"/>
      <c r="D44" s="570"/>
      <c r="E44" s="577"/>
      <c r="F44" s="82" t="s">
        <v>332</v>
      </c>
      <c r="G44" s="298">
        <f t="shared" ref="G44:EL44" si="68">G39+G42</f>
        <v>2261658468.04</v>
      </c>
      <c r="H44" s="299">
        <f t="shared" si="68"/>
        <v>100000000</v>
      </c>
      <c r="I44" s="299">
        <f t="shared" si="68"/>
        <v>0</v>
      </c>
      <c r="J44" s="299">
        <f t="shared" si="68"/>
        <v>0</v>
      </c>
      <c r="K44" s="299">
        <f t="shared" si="68"/>
        <v>100000000</v>
      </c>
      <c r="L44" s="299">
        <f t="shared" si="68"/>
        <v>14583000</v>
      </c>
      <c r="M44" s="299">
        <f t="shared" si="68"/>
        <v>100000000</v>
      </c>
      <c r="N44" s="299">
        <f t="shared" si="68"/>
        <v>55399000</v>
      </c>
      <c r="O44" s="299">
        <f t="shared" si="68"/>
        <v>100000000</v>
      </c>
      <c r="P44" s="299">
        <f t="shared" si="68"/>
        <v>69982000</v>
      </c>
      <c r="Q44" s="299">
        <f t="shared" si="68"/>
        <v>100000000</v>
      </c>
      <c r="R44" s="299">
        <f t="shared" si="68"/>
        <v>69982000</v>
      </c>
      <c r="S44" s="299">
        <f t="shared" si="68"/>
        <v>100000000</v>
      </c>
      <c r="T44" s="299">
        <f t="shared" si="68"/>
        <v>72501850</v>
      </c>
      <c r="U44" s="299">
        <f t="shared" si="68"/>
        <v>87566850</v>
      </c>
      <c r="V44" s="299">
        <f t="shared" si="68"/>
        <v>87566850</v>
      </c>
      <c r="W44" s="299">
        <f t="shared" si="68"/>
        <v>0</v>
      </c>
      <c r="X44" s="299">
        <f t="shared" si="68"/>
        <v>0</v>
      </c>
      <c r="Y44" s="299">
        <f t="shared" si="68"/>
        <v>0</v>
      </c>
      <c r="Z44" s="299">
        <f t="shared" si="68"/>
        <v>87566850</v>
      </c>
      <c r="AA44" s="299">
        <f t="shared" si="68"/>
        <v>87566850</v>
      </c>
      <c r="AB44" s="299">
        <f t="shared" si="68"/>
        <v>1989950808.234</v>
      </c>
      <c r="AC44" s="299">
        <f t="shared" si="68"/>
        <v>10204000</v>
      </c>
      <c r="AD44" s="299">
        <f t="shared" si="68"/>
        <v>10204000</v>
      </c>
      <c r="AE44" s="299">
        <f t="shared" si="68"/>
        <v>31417000</v>
      </c>
      <c r="AF44" s="299">
        <f t="shared" si="68"/>
        <v>31417000</v>
      </c>
      <c r="AG44" s="299">
        <f t="shared" si="68"/>
        <v>4374900</v>
      </c>
      <c r="AH44" s="299">
        <f t="shared" si="68"/>
        <v>4374900</v>
      </c>
      <c r="AI44" s="299">
        <f t="shared" si="68"/>
        <v>3371400</v>
      </c>
      <c r="AJ44" s="299">
        <f t="shared" si="68"/>
        <v>3371400</v>
      </c>
      <c r="AK44" s="299">
        <f t="shared" si="68"/>
        <v>1764706</v>
      </c>
      <c r="AL44" s="299">
        <f t="shared" si="68"/>
        <v>1764706.0900000036</v>
      </c>
      <c r="AM44" s="299">
        <f t="shared" si="68"/>
        <v>0</v>
      </c>
      <c r="AN44" s="299">
        <f t="shared" si="68"/>
        <v>38818500</v>
      </c>
      <c r="AO44" s="299">
        <f t="shared" si="68"/>
        <v>4861301.9099999964</v>
      </c>
      <c r="AP44" s="299">
        <f t="shared" si="68"/>
        <v>0</v>
      </c>
      <c r="AQ44" s="299">
        <f t="shared" si="68"/>
        <v>0</v>
      </c>
      <c r="AR44" s="299">
        <f t="shared" si="68"/>
        <v>0</v>
      </c>
      <c r="AS44" s="299">
        <f t="shared" si="68"/>
        <v>33957500</v>
      </c>
      <c r="AT44" s="299">
        <f t="shared" si="68"/>
        <v>0</v>
      </c>
      <c r="AU44" s="299">
        <f t="shared" si="68"/>
        <v>1034002698</v>
      </c>
      <c r="AV44" s="299">
        <f t="shared" si="68"/>
        <v>1034003000</v>
      </c>
      <c r="AW44" s="299">
        <f t="shared" si="68"/>
        <v>0</v>
      </c>
      <c r="AX44" s="299">
        <f t="shared" si="68"/>
        <v>0</v>
      </c>
      <c r="AY44" s="299">
        <f t="shared" si="68"/>
        <v>0</v>
      </c>
      <c r="AZ44" s="299">
        <f t="shared" si="68"/>
        <v>0</v>
      </c>
      <c r="BA44" s="299">
        <f t="shared" si="68"/>
        <v>1123953505.9100001</v>
      </c>
      <c r="BB44" s="299">
        <f t="shared" si="68"/>
        <v>1123953505.9100001</v>
      </c>
      <c r="BC44" s="299">
        <f t="shared" si="68"/>
        <v>1123953506.0899999</v>
      </c>
      <c r="BD44" s="299">
        <f t="shared" si="68"/>
        <v>1123953505.9100001</v>
      </c>
      <c r="BE44" s="299">
        <f t="shared" si="68"/>
        <v>1123953506.0899999</v>
      </c>
      <c r="BF44" s="299">
        <f t="shared" si="68"/>
        <v>994287789.95000005</v>
      </c>
      <c r="BG44" s="299">
        <f t="shared" si="68"/>
        <v>299102728.25</v>
      </c>
      <c r="BH44" s="299">
        <f t="shared" si="68"/>
        <v>297664768</v>
      </c>
      <c r="BI44" s="299">
        <f t="shared" si="68"/>
        <v>0</v>
      </c>
      <c r="BJ44" s="299">
        <f t="shared" si="68"/>
        <v>0</v>
      </c>
      <c r="BK44" s="299">
        <f t="shared" si="68"/>
        <v>0</v>
      </c>
      <c r="BL44" s="299">
        <f t="shared" si="68"/>
        <v>391560</v>
      </c>
      <c r="BM44" s="299">
        <f t="shared" si="68"/>
        <v>17142293.699999999</v>
      </c>
      <c r="BN44" s="299">
        <f t="shared" si="68"/>
        <v>452015</v>
      </c>
      <c r="BO44" s="299">
        <f t="shared" si="68"/>
        <v>0</v>
      </c>
      <c r="BP44" s="299">
        <f t="shared" si="68"/>
        <v>15481532</v>
      </c>
      <c r="BQ44" s="299">
        <f t="shared" si="68"/>
        <v>0</v>
      </c>
      <c r="BR44" s="299">
        <f t="shared" si="68"/>
        <v>803147</v>
      </c>
      <c r="BS44" s="299">
        <f t="shared" si="68"/>
        <v>668548000</v>
      </c>
      <c r="BT44" s="299">
        <f t="shared" si="68"/>
        <v>0</v>
      </c>
      <c r="BU44" s="299">
        <f t="shared" si="68"/>
        <v>0</v>
      </c>
      <c r="BV44" s="299">
        <f t="shared" si="68"/>
        <v>0</v>
      </c>
      <c r="BW44" s="299">
        <f t="shared" si="68"/>
        <v>0</v>
      </c>
      <c r="BX44" s="299">
        <f t="shared" si="68"/>
        <v>0</v>
      </c>
      <c r="BY44" s="299">
        <f t="shared" si="68"/>
        <v>4333333</v>
      </c>
      <c r="BZ44" s="299">
        <f t="shared" si="68"/>
        <v>0</v>
      </c>
      <c r="CA44" s="299">
        <f t="shared" si="68"/>
        <v>0</v>
      </c>
      <c r="CB44" s="299">
        <f t="shared" si="68"/>
        <v>0</v>
      </c>
      <c r="CC44" s="299">
        <f t="shared" si="68"/>
        <v>959667</v>
      </c>
      <c r="CD44" s="299">
        <f t="shared" si="68"/>
        <v>675292034</v>
      </c>
      <c r="CE44" s="299">
        <f t="shared" si="68"/>
        <v>990086021.95000005</v>
      </c>
      <c r="CF44" s="299">
        <f t="shared" si="68"/>
        <v>990086021.95000005</v>
      </c>
      <c r="CG44" s="299">
        <f t="shared" si="68"/>
        <v>990085056</v>
      </c>
      <c r="CH44" s="299">
        <f t="shared" si="68"/>
        <v>990086021.95000005</v>
      </c>
      <c r="CI44" s="299">
        <f t="shared" si="68"/>
        <v>990085056</v>
      </c>
      <c r="CJ44" s="299">
        <f t="shared" si="68"/>
        <v>60053056</v>
      </c>
      <c r="CK44" s="299">
        <f t="shared" si="68"/>
        <v>11999000</v>
      </c>
      <c r="CL44" s="299">
        <f t="shared" si="68"/>
        <v>11999000</v>
      </c>
      <c r="CM44" s="299">
        <f t="shared" si="68"/>
        <v>20570305</v>
      </c>
      <c r="CN44" s="299">
        <f t="shared" si="68"/>
        <v>20570305</v>
      </c>
      <c r="CO44" s="299">
        <f t="shared" si="68"/>
        <v>5094833.2240286693</v>
      </c>
      <c r="CP44" s="299">
        <f t="shared" si="68"/>
        <v>5094833</v>
      </c>
      <c r="CQ44" s="299">
        <f t="shared" si="68"/>
        <v>22388917.775971331</v>
      </c>
      <c r="CR44" s="299">
        <f t="shared" si="68"/>
        <v>8445450</v>
      </c>
      <c r="CS44" s="299">
        <f t="shared" si="68"/>
        <v>0</v>
      </c>
      <c r="CT44" s="299">
        <f t="shared" si="68"/>
        <v>9211566.7751672864</v>
      </c>
      <c r="CU44" s="307">
        <f t="shared" si="68"/>
        <v>0</v>
      </c>
      <c r="CV44" s="307">
        <f t="shared" si="68"/>
        <v>4731900.9339624792</v>
      </c>
      <c r="CW44" s="299">
        <f t="shared" si="68"/>
        <v>0</v>
      </c>
      <c r="CX44" s="302">
        <f t="shared" si="68"/>
        <v>0</v>
      </c>
      <c r="CY44" s="302">
        <f t="shared" si="68"/>
        <v>0</v>
      </c>
      <c r="CZ44" s="302">
        <f t="shared" si="68"/>
        <v>0</v>
      </c>
      <c r="DA44" s="302">
        <f t="shared" si="68"/>
        <v>0</v>
      </c>
      <c r="DB44" s="302">
        <f t="shared" si="68"/>
        <v>0</v>
      </c>
      <c r="DC44" s="302">
        <f t="shared" si="68"/>
        <v>0</v>
      </c>
      <c r="DD44" s="302">
        <f t="shared" si="68"/>
        <v>0</v>
      </c>
      <c r="DE44" s="302">
        <f t="shared" si="68"/>
        <v>0</v>
      </c>
      <c r="DF44" s="302">
        <f t="shared" si="68"/>
        <v>0</v>
      </c>
      <c r="DG44" s="302">
        <f t="shared" si="68"/>
        <v>0</v>
      </c>
      <c r="DH44" s="302">
        <f t="shared" si="68"/>
        <v>0</v>
      </c>
      <c r="DI44" s="302">
        <f t="shared" si="68"/>
        <v>60053056</v>
      </c>
      <c r="DJ44" s="302">
        <f t="shared" si="8"/>
        <v>60053056</v>
      </c>
      <c r="DK44" s="302">
        <f t="shared" si="9"/>
        <v>60053055.709129766</v>
      </c>
      <c r="DL44" s="302">
        <f t="shared" si="68"/>
        <v>60053056</v>
      </c>
      <c r="DM44" s="302">
        <f t="shared" si="68"/>
        <v>60053055.709129766</v>
      </c>
      <c r="DN44" s="302">
        <f t="shared" si="68"/>
        <v>0</v>
      </c>
      <c r="DO44" s="301">
        <f t="shared" si="68"/>
        <v>0</v>
      </c>
      <c r="DP44" s="301">
        <f t="shared" si="68"/>
        <v>0</v>
      </c>
      <c r="DQ44" s="301">
        <f t="shared" si="68"/>
        <v>0</v>
      </c>
      <c r="DR44" s="301">
        <f t="shared" si="68"/>
        <v>0</v>
      </c>
      <c r="DS44" s="301">
        <f t="shared" si="68"/>
        <v>0</v>
      </c>
      <c r="DT44" s="301">
        <f t="shared" si="68"/>
        <v>0</v>
      </c>
      <c r="DU44" s="301">
        <f t="shared" si="68"/>
        <v>0</v>
      </c>
      <c r="DV44" s="301">
        <f t="shared" si="68"/>
        <v>0</v>
      </c>
      <c r="DW44" s="301">
        <f t="shared" si="68"/>
        <v>0</v>
      </c>
      <c r="DX44" s="301">
        <f t="shared" si="68"/>
        <v>0</v>
      </c>
      <c r="DY44" s="301">
        <f t="shared" si="68"/>
        <v>0</v>
      </c>
      <c r="DZ44" s="301">
        <f t="shared" si="68"/>
        <v>0</v>
      </c>
      <c r="EA44" s="301">
        <f t="shared" si="68"/>
        <v>0</v>
      </c>
      <c r="EB44" s="301">
        <f t="shared" si="68"/>
        <v>0</v>
      </c>
      <c r="EC44" s="301">
        <f t="shared" si="68"/>
        <v>0</v>
      </c>
      <c r="ED44" s="301">
        <f t="shared" si="68"/>
        <v>0</v>
      </c>
      <c r="EE44" s="301">
        <f t="shared" si="68"/>
        <v>0</v>
      </c>
      <c r="EF44" s="301">
        <f t="shared" si="68"/>
        <v>0</v>
      </c>
      <c r="EG44" s="301">
        <f t="shared" si="68"/>
        <v>0</v>
      </c>
      <c r="EH44" s="301">
        <f t="shared" si="68"/>
        <v>0</v>
      </c>
      <c r="EI44" s="301">
        <f t="shared" si="68"/>
        <v>0</v>
      </c>
      <c r="EJ44" s="301">
        <f t="shared" si="68"/>
        <v>0</v>
      </c>
      <c r="EK44" s="301">
        <f t="shared" si="68"/>
        <v>0</v>
      </c>
      <c r="EL44" s="301">
        <f t="shared" si="68"/>
        <v>0</v>
      </c>
      <c r="EM44" s="301">
        <f>EK44+EI44+EG44+EE44+EC44+EA44+DY44+DW44+DU44+DS44+DQ44+DH44</f>
        <v>0</v>
      </c>
      <c r="EN44" s="301">
        <f>+EN39+EN42</f>
        <v>0</v>
      </c>
      <c r="EO44" s="301">
        <f>+EO39+EO42</f>
        <v>0</v>
      </c>
      <c r="EP44" s="301">
        <f>+EP39+EP42</f>
        <v>0</v>
      </c>
      <c r="EQ44" s="301">
        <f>+EQ39+EQ42</f>
        <v>0</v>
      </c>
      <c r="ER44" s="304">
        <f t="shared" si="11"/>
        <v>0</v>
      </c>
      <c r="ES44" s="304">
        <f t="shared" si="12"/>
        <v>0.99999999515644578</v>
      </c>
      <c r="ET44" s="304">
        <f t="shared" si="13"/>
        <v>0.99999999515644578</v>
      </c>
      <c r="EU44" s="304">
        <f>IFERROR((DK44+CI44+BE44+AA44)/(Z44+BD44+CH44+DJ44),0)</f>
        <v>0.99999957285307584</v>
      </c>
      <c r="EV44" s="305">
        <f t="shared" si="14"/>
        <v>0.9999999998934983</v>
      </c>
      <c r="EW44" s="592"/>
      <c r="EX44" s="595"/>
      <c r="EY44" s="583"/>
      <c r="EZ44" s="575"/>
      <c r="FA44" s="575"/>
      <c r="FB44" s="75"/>
    </row>
    <row r="45" spans="1:158" ht="24.75" customHeight="1" x14ac:dyDescent="0.25">
      <c r="A45" s="609"/>
      <c r="B45" s="564">
        <v>5</v>
      </c>
      <c r="C45" s="567" t="s">
        <v>718</v>
      </c>
      <c r="D45" s="569" t="s">
        <v>178</v>
      </c>
      <c r="E45" s="576">
        <v>161</v>
      </c>
      <c r="F45" s="74" t="s">
        <v>327</v>
      </c>
      <c r="G45" s="423">
        <f>AA45+BE45+CI45+DL45+DN45</f>
        <v>1188.4000000000001</v>
      </c>
      <c r="H45" s="422">
        <v>0</v>
      </c>
      <c r="I45" s="422"/>
      <c r="J45" s="422"/>
      <c r="K45" s="422">
        <v>0</v>
      </c>
      <c r="L45" s="422">
        <v>0</v>
      </c>
      <c r="M45" s="422">
        <v>0</v>
      </c>
      <c r="N45" s="422">
        <v>0</v>
      </c>
      <c r="O45" s="422">
        <v>0</v>
      </c>
      <c r="P45" s="422">
        <v>0</v>
      </c>
      <c r="Q45" s="422">
        <v>0</v>
      </c>
      <c r="R45" s="422">
        <v>0</v>
      </c>
      <c r="S45" s="422">
        <v>0</v>
      </c>
      <c r="T45" s="422">
        <v>0</v>
      </c>
      <c r="U45" s="422">
        <v>0</v>
      </c>
      <c r="V45" s="422">
        <f>+T45</f>
        <v>0</v>
      </c>
      <c r="W45" s="424"/>
      <c r="X45" s="424"/>
      <c r="Y45" s="424"/>
      <c r="Z45" s="422">
        <v>0</v>
      </c>
      <c r="AA45" s="422">
        <f>+Y45</f>
        <v>0</v>
      </c>
      <c r="AB45" s="422">
        <v>200</v>
      </c>
      <c r="AC45" s="424">
        <v>0</v>
      </c>
      <c r="AD45" s="424">
        <v>0</v>
      </c>
      <c r="AE45" s="424">
        <v>0</v>
      </c>
      <c r="AF45" s="424">
        <v>0</v>
      </c>
      <c r="AG45" s="424">
        <v>0</v>
      </c>
      <c r="AH45" s="423">
        <v>0</v>
      </c>
      <c r="AI45" s="424">
        <v>0</v>
      </c>
      <c r="AJ45" s="423">
        <v>0</v>
      </c>
      <c r="AK45" s="423">
        <v>0</v>
      </c>
      <c r="AL45" s="423">
        <v>0</v>
      </c>
      <c r="AM45" s="423">
        <v>0</v>
      </c>
      <c r="AN45" s="423">
        <v>0</v>
      </c>
      <c r="AO45" s="423">
        <v>0</v>
      </c>
      <c r="AP45" s="423"/>
      <c r="AQ45" s="423">
        <v>10</v>
      </c>
      <c r="AR45" s="423"/>
      <c r="AS45" s="423">
        <v>20</v>
      </c>
      <c r="AT45" s="423"/>
      <c r="AU45" s="423">
        <v>40</v>
      </c>
      <c r="AV45" s="423">
        <v>0</v>
      </c>
      <c r="AW45" s="423">
        <v>40</v>
      </c>
      <c r="AX45" s="423"/>
      <c r="AY45" s="423">
        <v>90</v>
      </c>
      <c r="AZ45" s="423">
        <v>200</v>
      </c>
      <c r="BA45" s="422">
        <f t="shared" ref="BA45:BA50" si="69">AC45+AE45+AG45+AI45+AK45+AM45+AO45+AQ45+AS45+AU45+AW45+AY45</f>
        <v>200</v>
      </c>
      <c r="BB45" s="422">
        <f t="shared" ref="BB45:BC50" si="70">AC45+AE45+AG45+AI45+AK45+AM45+AO45+AQ45+AS45+AU45+AW45+AY45</f>
        <v>200</v>
      </c>
      <c r="BC45" s="422">
        <f t="shared" si="70"/>
        <v>200</v>
      </c>
      <c r="BD45" s="422">
        <f t="shared" ref="BD45:BD50" si="71">BA45</f>
        <v>200</v>
      </c>
      <c r="BE45" s="422">
        <f t="shared" ref="BE45:BE50" si="72">BC45</f>
        <v>200</v>
      </c>
      <c r="BF45" s="422">
        <v>550</v>
      </c>
      <c r="BG45" s="423"/>
      <c r="BH45" s="423"/>
      <c r="BI45" s="423"/>
      <c r="BJ45" s="423"/>
      <c r="BK45" s="423"/>
      <c r="BL45" s="423"/>
      <c r="BM45" s="423"/>
      <c r="BN45" s="423"/>
      <c r="BO45" s="423"/>
      <c r="BP45" s="423">
        <v>53.9</v>
      </c>
      <c r="BQ45" s="423"/>
      <c r="BR45" s="423"/>
      <c r="BS45" s="423">
        <v>200</v>
      </c>
      <c r="BT45" s="423"/>
      <c r="BU45" s="423"/>
      <c r="BV45" s="423">
        <v>0</v>
      </c>
      <c r="BW45" s="423"/>
      <c r="BX45" s="423">
        <v>0</v>
      </c>
      <c r="BY45" s="423"/>
      <c r="BZ45" s="423"/>
      <c r="CA45" s="423">
        <v>350</v>
      </c>
      <c r="CB45" s="423"/>
      <c r="CC45" s="423"/>
      <c r="CD45" s="423">
        <v>507.7</v>
      </c>
      <c r="CE45" s="422">
        <f t="shared" ref="CE45:CE50" si="73">+CC45+CA45+BY45+BW45+BU45+BS45+BQ45+BO45+BM45+BK45+BI45+BG45</f>
        <v>550</v>
      </c>
      <c r="CF45" s="422">
        <f t="shared" ref="CF45:CG50" si="74">BG45+BI45+BK45+BM45+BO45+BQ45+BS45+BU45+BW45+BY45+CA45+CC45</f>
        <v>550</v>
      </c>
      <c r="CG45" s="422">
        <f t="shared" si="74"/>
        <v>561.6</v>
      </c>
      <c r="CH45" s="422">
        <f t="shared" ref="CH45:CH50" si="75">+CC45+CA45+BY45+BW45+BU45+BS45+BQ45+BO45+BM45+BK45+BI45+BG45</f>
        <v>550</v>
      </c>
      <c r="CI45" s="423">
        <f t="shared" ref="CI45:CI50" si="76">CG45</f>
        <v>561.6</v>
      </c>
      <c r="CJ45" s="454">
        <v>238.4</v>
      </c>
      <c r="CK45" s="423">
        <v>0</v>
      </c>
      <c r="CL45" s="423">
        <v>0</v>
      </c>
      <c r="CM45" s="423">
        <v>0</v>
      </c>
      <c r="CN45" s="423">
        <v>0</v>
      </c>
      <c r="CO45" s="423">
        <v>0</v>
      </c>
      <c r="CP45" s="423">
        <v>0</v>
      </c>
      <c r="CQ45" s="423">
        <v>0</v>
      </c>
      <c r="CR45" s="423">
        <v>0</v>
      </c>
      <c r="CS45" s="454">
        <v>238.4</v>
      </c>
      <c r="CT45" s="454">
        <v>219.8</v>
      </c>
      <c r="CU45" s="454">
        <v>188.4</v>
      </c>
      <c r="CV45" s="433">
        <v>207</v>
      </c>
      <c r="CW45" s="433"/>
      <c r="CX45" s="433">
        <v>0</v>
      </c>
      <c r="CY45" s="433"/>
      <c r="CZ45" s="433"/>
      <c r="DA45" s="433"/>
      <c r="DB45" s="433"/>
      <c r="DC45" s="433"/>
      <c r="DD45" s="433"/>
      <c r="DE45" s="433"/>
      <c r="DF45" s="433"/>
      <c r="DG45" s="433"/>
      <c r="DH45" s="423"/>
      <c r="DI45" s="454">
        <v>426.8</v>
      </c>
      <c r="DJ45" s="454">
        <f t="shared" si="8"/>
        <v>426.8</v>
      </c>
      <c r="DK45" s="454">
        <f t="shared" si="9"/>
        <v>426.8</v>
      </c>
      <c r="DL45" s="454">
        <f>+DJ45</f>
        <v>426.8</v>
      </c>
      <c r="DM45" s="454">
        <f>+DK45</f>
        <v>426.8</v>
      </c>
      <c r="DN45" s="422">
        <v>0</v>
      </c>
      <c r="DO45" s="422"/>
      <c r="DP45" s="422"/>
      <c r="DQ45" s="422"/>
      <c r="DR45" s="422"/>
      <c r="DS45" s="422"/>
      <c r="DT45" s="422"/>
      <c r="DU45" s="422"/>
      <c r="DV45" s="422"/>
      <c r="DW45" s="422"/>
      <c r="DX45" s="422"/>
      <c r="DY45" s="422"/>
      <c r="DZ45" s="422"/>
      <c r="EA45" s="422"/>
      <c r="EB45" s="422"/>
      <c r="EC45" s="422"/>
      <c r="ED45" s="422"/>
      <c r="EE45" s="422"/>
      <c r="EF45" s="422"/>
      <c r="EG45" s="422"/>
      <c r="EH45" s="422"/>
      <c r="EI45" s="422"/>
      <c r="EJ45" s="422"/>
      <c r="EK45" s="422"/>
      <c r="EL45" s="422"/>
      <c r="EM45" s="422">
        <f>EK45+EI45+EG45+EE45+EC45+EA45+DY45+DW45+DU45+DS45+DQ45+DH45</f>
        <v>0</v>
      </c>
      <c r="EN45" s="422">
        <f t="shared" ref="EN45:EN50" si="77">DH45+DQ45+DS45+DU45</f>
        <v>0</v>
      </c>
      <c r="EO45" s="423">
        <f t="shared" ref="EO45:EO50" si="78">DP45+DR45+DT45+DV45</f>
        <v>0</v>
      </c>
      <c r="EP45" s="434">
        <f>DQ45+DS45+DU45+DW45+DY45+EA45+EC45+EE45+EG45+EI45+EK45+DH45</f>
        <v>0</v>
      </c>
      <c r="EQ45" s="423">
        <f>DP45+DR45+DT45+DV45</f>
        <v>0</v>
      </c>
      <c r="ER45" s="429">
        <f t="shared" si="11"/>
        <v>0</v>
      </c>
      <c r="ES45" s="429">
        <f t="shared" si="12"/>
        <v>1</v>
      </c>
      <c r="ET45" s="429">
        <f t="shared" si="13"/>
        <v>1</v>
      </c>
      <c r="EU45" s="429">
        <f t="shared" si="24"/>
        <v>1.0098572399728076</v>
      </c>
      <c r="EV45" s="429">
        <f t="shared" si="14"/>
        <v>1</v>
      </c>
      <c r="EW45" s="590" t="s">
        <v>760</v>
      </c>
      <c r="EX45" s="581" t="s">
        <v>180</v>
      </c>
      <c r="EY45" s="581" t="s">
        <v>180</v>
      </c>
      <c r="EZ45" s="573" t="s">
        <v>347</v>
      </c>
      <c r="FA45" s="573" t="s">
        <v>185</v>
      </c>
      <c r="FB45" s="75"/>
    </row>
    <row r="46" spans="1:158" ht="24.75" customHeight="1" x14ac:dyDescent="0.25">
      <c r="A46" s="609"/>
      <c r="B46" s="565"/>
      <c r="C46" s="542"/>
      <c r="D46" s="523"/>
      <c r="E46" s="515"/>
      <c r="F46" s="76" t="s">
        <v>328</v>
      </c>
      <c r="G46" s="401">
        <f>AA46+BE46+CI46+DL46+DN46</f>
        <v>8550092877</v>
      </c>
      <c r="H46" s="403">
        <v>0</v>
      </c>
      <c r="I46" s="403"/>
      <c r="J46" s="403"/>
      <c r="K46" s="403">
        <v>0</v>
      </c>
      <c r="L46" s="403">
        <v>0</v>
      </c>
      <c r="M46" s="403">
        <v>0</v>
      </c>
      <c r="N46" s="403">
        <v>0</v>
      </c>
      <c r="O46" s="403">
        <v>0</v>
      </c>
      <c r="P46" s="403">
        <v>0</v>
      </c>
      <c r="Q46" s="403">
        <v>0</v>
      </c>
      <c r="R46" s="403">
        <v>0</v>
      </c>
      <c r="S46" s="403">
        <v>0</v>
      </c>
      <c r="T46" s="403">
        <v>0</v>
      </c>
      <c r="U46" s="403">
        <v>0</v>
      </c>
      <c r="V46" s="403">
        <f>+T46</f>
        <v>0</v>
      </c>
      <c r="W46" s="403"/>
      <c r="X46" s="403"/>
      <c r="Y46" s="403"/>
      <c r="Z46" s="403">
        <v>0</v>
      </c>
      <c r="AA46" s="403">
        <f>+Y46</f>
        <v>0</v>
      </c>
      <c r="AB46" s="402">
        <v>1490000000</v>
      </c>
      <c r="AC46" s="402">
        <v>0</v>
      </c>
      <c r="AD46" s="402">
        <v>0</v>
      </c>
      <c r="AE46" s="402">
        <v>65822500</v>
      </c>
      <c r="AF46" s="402">
        <v>65822500</v>
      </c>
      <c r="AG46" s="402">
        <v>157174000</v>
      </c>
      <c r="AH46" s="402">
        <v>157174000</v>
      </c>
      <c r="AI46" s="402">
        <v>232029000</v>
      </c>
      <c r="AJ46" s="402">
        <v>232029000</v>
      </c>
      <c r="AK46" s="402">
        <v>0</v>
      </c>
      <c r="AL46" s="402"/>
      <c r="AM46" s="402">
        <v>0</v>
      </c>
      <c r="AN46" s="402">
        <v>33957500</v>
      </c>
      <c r="AO46" s="402"/>
      <c r="AP46" s="402"/>
      <c r="AQ46" s="402"/>
      <c r="AR46" s="402"/>
      <c r="AS46" s="402">
        <v>960774445</v>
      </c>
      <c r="AT46" s="402"/>
      <c r="AU46" s="402"/>
      <c r="AV46" s="402">
        <v>943997000</v>
      </c>
      <c r="AW46" s="402"/>
      <c r="AX46" s="402"/>
      <c r="AY46" s="402">
        <v>357016055</v>
      </c>
      <c r="AZ46" s="402">
        <v>339836000</v>
      </c>
      <c r="BA46" s="403">
        <f t="shared" si="69"/>
        <v>1772816000</v>
      </c>
      <c r="BB46" s="403">
        <f t="shared" si="70"/>
        <v>1772816000</v>
      </c>
      <c r="BC46" s="403">
        <f t="shared" si="70"/>
        <v>1772816000</v>
      </c>
      <c r="BD46" s="403">
        <f t="shared" si="71"/>
        <v>1772816000</v>
      </c>
      <c r="BE46" s="403">
        <f t="shared" si="72"/>
        <v>1772816000</v>
      </c>
      <c r="BF46" s="403">
        <v>4061750000</v>
      </c>
      <c r="BG46" s="403">
        <v>405857667</v>
      </c>
      <c r="BH46" s="403">
        <v>407309666</v>
      </c>
      <c r="BI46" s="403">
        <v>90552000</v>
      </c>
      <c r="BJ46" s="403"/>
      <c r="BK46" s="403"/>
      <c r="BL46" s="403"/>
      <c r="BM46" s="403"/>
      <c r="BN46" s="403"/>
      <c r="BO46" s="403"/>
      <c r="BP46" s="455"/>
      <c r="BQ46" s="403">
        <v>3066000</v>
      </c>
      <c r="BR46" s="455"/>
      <c r="BS46" s="403">
        <v>3554072000</v>
      </c>
      <c r="BT46" s="455"/>
      <c r="BU46" s="403"/>
      <c r="BV46" s="455">
        <v>133572912</v>
      </c>
      <c r="BW46" s="403"/>
      <c r="BX46" s="403"/>
      <c r="BY46" s="403">
        <v>4333333</v>
      </c>
      <c r="BZ46" s="403"/>
      <c r="CA46" s="403"/>
      <c r="CB46" s="403">
        <v>2539000</v>
      </c>
      <c r="CC46" s="403">
        <v>-464333</v>
      </c>
      <c r="CD46" s="403">
        <v>3488638549</v>
      </c>
      <c r="CE46" s="403">
        <f t="shared" si="73"/>
        <v>4057416667</v>
      </c>
      <c r="CF46" s="403">
        <f t="shared" si="74"/>
        <v>4057416667</v>
      </c>
      <c r="CG46" s="403">
        <f t="shared" si="74"/>
        <v>4032060127</v>
      </c>
      <c r="CH46" s="403">
        <f t="shared" si="75"/>
        <v>4057416667</v>
      </c>
      <c r="CI46" s="403">
        <f t="shared" si="76"/>
        <v>4032060127</v>
      </c>
      <c r="CJ46" s="456">
        <v>2243507000</v>
      </c>
      <c r="CK46" s="457">
        <v>168556000</v>
      </c>
      <c r="CL46" s="457">
        <v>168556000</v>
      </c>
      <c r="CM46" s="457">
        <v>679310000</v>
      </c>
      <c r="CN46" s="457">
        <v>679310000</v>
      </c>
      <c r="CO46" s="457">
        <v>102990000</v>
      </c>
      <c r="CP46" s="457">
        <v>102990000</v>
      </c>
      <c r="CQ46" s="457">
        <v>650432000</v>
      </c>
      <c r="CR46" s="406"/>
      <c r="CS46" s="457">
        <v>107800000</v>
      </c>
      <c r="CT46" s="457"/>
      <c r="CU46" s="457">
        <f>501709750+534419000</f>
        <v>1036128750</v>
      </c>
      <c r="CV46" s="457">
        <v>53130000</v>
      </c>
      <c r="CW46" s="457"/>
      <c r="CX46" s="457">
        <v>362863200</v>
      </c>
      <c r="CY46" s="457"/>
      <c r="CZ46" s="457">
        <v>856590475</v>
      </c>
      <c r="DA46" s="457"/>
      <c r="DB46" s="457">
        <v>11096000</v>
      </c>
      <c r="DC46" s="457"/>
      <c r="DD46" s="457"/>
      <c r="DE46" s="457"/>
      <c r="DF46" s="457">
        <v>108189104</v>
      </c>
      <c r="DG46" s="457"/>
      <c r="DH46" s="407">
        <v>229755000</v>
      </c>
      <c r="DI46" s="457">
        <f>+DG46+DE46+DC46+DA46+CY46+CW46+CU46+CS46+CQ46+CO46+CM46+CK46</f>
        <v>2745216750</v>
      </c>
      <c r="DJ46" s="457">
        <f t="shared" si="8"/>
        <v>2745216750</v>
      </c>
      <c r="DK46" s="457">
        <f t="shared" si="9"/>
        <v>2572479779</v>
      </c>
      <c r="DL46" s="457">
        <f>+CK46+CM46+CO46+CQ46+CS46+CU46+CW46+CY46+DA46+DC46+DE46+DG46</f>
        <v>2745216750</v>
      </c>
      <c r="DM46" s="457">
        <f>+DK46</f>
        <v>2572479779</v>
      </c>
      <c r="DN46" s="403"/>
      <c r="DO46" s="403"/>
      <c r="DP46" s="403"/>
      <c r="DQ46" s="403"/>
      <c r="DR46" s="403"/>
      <c r="DS46" s="403"/>
      <c r="DT46" s="403"/>
      <c r="DU46" s="403"/>
      <c r="DV46" s="403"/>
      <c r="DW46" s="403"/>
      <c r="DX46" s="403"/>
      <c r="DY46" s="403"/>
      <c r="DZ46" s="403"/>
      <c r="EA46" s="403"/>
      <c r="EB46" s="403"/>
      <c r="EC46" s="403"/>
      <c r="ED46" s="403"/>
      <c r="EE46" s="403"/>
      <c r="EF46" s="403"/>
      <c r="EG46" s="403"/>
      <c r="EH46" s="403"/>
      <c r="EI46" s="403"/>
      <c r="EJ46" s="403"/>
      <c r="EK46" s="403"/>
      <c r="EL46" s="403"/>
      <c r="EM46" s="396">
        <f>EK46+EI46+EG46+EE46+EC46+EA46+DY46+DW46+DU46+DS46+DQ46+DH46</f>
        <v>229755000</v>
      </c>
      <c r="EN46" s="403">
        <f t="shared" si="77"/>
        <v>229755000</v>
      </c>
      <c r="EO46" s="403">
        <f t="shared" si="78"/>
        <v>0</v>
      </c>
      <c r="EP46" s="435">
        <f>DQ46+DS46+DU46+DW46+DY46+EA46+EC46+EE46+EG46+EI46+EK46+DH46</f>
        <v>229755000</v>
      </c>
      <c r="EQ46" s="403">
        <f>DP46+DR46+DT46+DV46</f>
        <v>0</v>
      </c>
      <c r="ER46" s="400">
        <f t="shared" si="11"/>
        <v>0</v>
      </c>
      <c r="ES46" s="400">
        <f t="shared" si="12"/>
        <v>0.93707711021361062</v>
      </c>
      <c r="ET46" s="400">
        <f t="shared" si="13"/>
        <v>0.93707711021361062</v>
      </c>
      <c r="EU46" s="400">
        <f t="shared" si="24"/>
        <v>0.97689992659658176</v>
      </c>
      <c r="EV46" s="400">
        <f t="shared" si="14"/>
        <v>0.97979706495766061</v>
      </c>
      <c r="EW46" s="591"/>
      <c r="EX46" s="582"/>
      <c r="EY46" s="582"/>
      <c r="EZ46" s="574"/>
      <c r="FA46" s="574"/>
      <c r="FB46" s="83"/>
    </row>
    <row r="47" spans="1:158" ht="24.75" customHeight="1" x14ac:dyDescent="0.25">
      <c r="A47" s="609"/>
      <c r="B47" s="565"/>
      <c r="C47" s="542"/>
      <c r="D47" s="523"/>
      <c r="E47" s="515"/>
      <c r="F47" s="77" t="s">
        <v>187</v>
      </c>
      <c r="G47" s="403"/>
      <c r="H47" s="403"/>
      <c r="I47" s="403"/>
      <c r="J47" s="403"/>
      <c r="K47" s="403"/>
      <c r="L47" s="403"/>
      <c r="M47" s="403"/>
      <c r="N47" s="403"/>
      <c r="O47" s="403"/>
      <c r="P47" s="403"/>
      <c r="Q47" s="403"/>
      <c r="R47" s="403"/>
      <c r="S47" s="403"/>
      <c r="T47" s="403"/>
      <c r="U47" s="403"/>
      <c r="V47" s="403"/>
      <c r="W47" s="398"/>
      <c r="X47" s="398"/>
      <c r="Y47" s="398"/>
      <c r="Z47" s="403"/>
      <c r="AA47" s="403"/>
      <c r="AB47" s="402"/>
      <c r="AC47" s="402">
        <v>0</v>
      </c>
      <c r="AD47" s="402">
        <v>0</v>
      </c>
      <c r="AE47" s="402">
        <v>0</v>
      </c>
      <c r="AF47" s="402">
        <v>0</v>
      </c>
      <c r="AG47" s="402">
        <v>2500000</v>
      </c>
      <c r="AH47" s="402">
        <v>2500000</v>
      </c>
      <c r="AI47" s="402">
        <v>3526933</v>
      </c>
      <c r="AJ47" s="402">
        <v>3526933</v>
      </c>
      <c r="AK47" s="402">
        <v>39600467</v>
      </c>
      <c r="AL47" s="402">
        <v>39600467</v>
      </c>
      <c r="AM47" s="402">
        <v>66204400</v>
      </c>
      <c r="AN47" s="402">
        <v>66204400</v>
      </c>
      <c r="AO47" s="402"/>
      <c r="AP47" s="402">
        <v>51045000</v>
      </c>
      <c r="AQ47" s="402">
        <v>65202729</v>
      </c>
      <c r="AR47" s="402">
        <v>46321618</v>
      </c>
      <c r="AS47" s="402">
        <f>33957500+65202729</f>
        <v>99160229</v>
      </c>
      <c r="AT47" s="402">
        <v>57398633</v>
      </c>
      <c r="AU47" s="402">
        <v>1074402458</v>
      </c>
      <c r="AV47" s="402">
        <v>992843445.96542954</v>
      </c>
      <c r="AW47" s="402">
        <v>65202729</v>
      </c>
      <c r="AX47" s="402">
        <v>59720738</v>
      </c>
      <c r="AY47" s="402">
        <v>357016055</v>
      </c>
      <c r="AZ47" s="402">
        <v>60806777</v>
      </c>
      <c r="BA47" s="403">
        <f t="shared" si="69"/>
        <v>1772816000</v>
      </c>
      <c r="BB47" s="403">
        <f t="shared" si="70"/>
        <v>1772816000</v>
      </c>
      <c r="BC47" s="403">
        <f t="shared" si="70"/>
        <v>1379968011.9654295</v>
      </c>
      <c r="BD47" s="403">
        <f t="shared" si="71"/>
        <v>1772816000</v>
      </c>
      <c r="BE47" s="403">
        <f t="shared" si="72"/>
        <v>1379968011.9654295</v>
      </c>
      <c r="BF47" s="403">
        <v>0</v>
      </c>
      <c r="BG47" s="403"/>
      <c r="BH47" s="403"/>
      <c r="BI47" s="403"/>
      <c r="BJ47" s="403"/>
      <c r="BK47" s="403"/>
      <c r="BL47" s="403">
        <v>31840467</v>
      </c>
      <c r="BM47" s="403"/>
      <c r="BN47" s="403">
        <v>34424000</v>
      </c>
      <c r="BO47" s="403"/>
      <c r="BP47" s="403">
        <v>34424000</v>
      </c>
      <c r="BQ47" s="403"/>
      <c r="BR47" s="403">
        <v>36607500</v>
      </c>
      <c r="BS47" s="403"/>
      <c r="BT47" s="403">
        <v>37335333</v>
      </c>
      <c r="BU47" s="403"/>
      <c r="BV47" s="403">
        <v>34424000</v>
      </c>
      <c r="BW47" s="403"/>
      <c r="BX47" s="403">
        <v>39101124</v>
      </c>
      <c r="BY47" s="403"/>
      <c r="BZ47" s="403">
        <v>39082133</v>
      </c>
      <c r="CA47" s="403"/>
      <c r="CB47" s="403">
        <v>95971191</v>
      </c>
      <c r="CC47" s="403"/>
      <c r="CD47" s="403">
        <v>2599436619.7993593</v>
      </c>
      <c r="CE47" s="403">
        <f t="shared" si="73"/>
        <v>0</v>
      </c>
      <c r="CF47" s="403">
        <f t="shared" si="74"/>
        <v>0</v>
      </c>
      <c r="CG47" s="403">
        <f t="shared" si="74"/>
        <v>2982646367.7993593</v>
      </c>
      <c r="CH47" s="403">
        <f t="shared" si="75"/>
        <v>0</v>
      </c>
      <c r="CI47" s="403">
        <f t="shared" si="76"/>
        <v>2982646367.7993593</v>
      </c>
      <c r="CJ47" s="456">
        <v>0</v>
      </c>
      <c r="CK47" s="456"/>
      <c r="CL47" s="456"/>
      <c r="CM47" s="456"/>
      <c r="CN47" s="456"/>
      <c r="CO47" s="456"/>
      <c r="CP47" s="456">
        <v>13926800</v>
      </c>
      <c r="CQ47" s="456"/>
      <c r="CR47" s="410">
        <v>78740633</v>
      </c>
      <c r="CS47" s="456"/>
      <c r="CT47" s="456">
        <v>78832000</v>
      </c>
      <c r="CU47" s="430"/>
      <c r="CV47" s="456">
        <v>78531000</v>
      </c>
      <c r="CW47" s="456"/>
      <c r="CX47" s="456">
        <v>283351230.20012903</v>
      </c>
      <c r="CY47" s="456"/>
      <c r="CZ47" s="458">
        <v>101019910.72635126</v>
      </c>
      <c r="DA47" s="456"/>
      <c r="DB47" s="456">
        <v>102527090.47443008</v>
      </c>
      <c r="DC47" s="456"/>
      <c r="DD47" s="456">
        <v>105442116.06273127</v>
      </c>
      <c r="DE47" s="456"/>
      <c r="DF47" s="456">
        <v>369778353.51348376</v>
      </c>
      <c r="DG47" s="456"/>
      <c r="DH47" s="408">
        <v>552118749.19040871</v>
      </c>
      <c r="DI47" s="456">
        <f>+DG47+DE47+DC47+DA47+CY47+CW47+CV47+CS47+CQ47+CO47+CM47+CK47</f>
        <v>78531000</v>
      </c>
      <c r="DJ47" s="456">
        <f t="shared" si="8"/>
        <v>0</v>
      </c>
      <c r="DK47" s="456">
        <f t="shared" si="9"/>
        <v>1764267883.1675341</v>
      </c>
      <c r="DL47" s="456">
        <f>+DJ47</f>
        <v>0</v>
      </c>
      <c r="DM47" s="456">
        <f>+DK47</f>
        <v>1764267883.1675341</v>
      </c>
      <c r="DN47" s="403"/>
      <c r="DO47" s="403"/>
      <c r="DP47" s="403"/>
      <c r="DQ47" s="403"/>
      <c r="DR47" s="403"/>
      <c r="DS47" s="403"/>
      <c r="DT47" s="403"/>
      <c r="DU47" s="403"/>
      <c r="DV47" s="403"/>
      <c r="DW47" s="403"/>
      <c r="DX47" s="403"/>
      <c r="DY47" s="403"/>
      <c r="DZ47" s="403"/>
      <c r="EA47" s="403"/>
      <c r="EB47" s="403"/>
      <c r="EC47" s="403"/>
      <c r="ED47" s="403"/>
      <c r="EE47" s="403"/>
      <c r="EF47" s="403"/>
      <c r="EG47" s="403"/>
      <c r="EH47" s="403"/>
      <c r="EI47" s="403"/>
      <c r="EJ47" s="403"/>
      <c r="EK47" s="403"/>
      <c r="EL47" s="403"/>
      <c r="EM47" s="396">
        <f>EI47+EG47+EE47+EC47+EA47+DY47+DW47+DU47+DS47+DQ47+DH47+EK47</f>
        <v>552118749.19040871</v>
      </c>
      <c r="EN47" s="403">
        <f t="shared" si="77"/>
        <v>552118749.19040871</v>
      </c>
      <c r="EO47" s="403">
        <f t="shared" si="78"/>
        <v>0</v>
      </c>
      <c r="EP47" s="435">
        <f>DH47+DQ47+DS47+DU47+DW47+DY47+EA47+EC47+EE47+EG47+EI47+EK47</f>
        <v>552118749.19040871</v>
      </c>
      <c r="EQ47" s="403">
        <f>DP47+DR47+DT47+DV47</f>
        <v>0</v>
      </c>
      <c r="ER47" s="400">
        <f t="shared" si="11"/>
        <v>0</v>
      </c>
      <c r="ES47" s="400">
        <f t="shared" si="12"/>
        <v>0</v>
      </c>
      <c r="ET47" s="400">
        <f t="shared" si="13"/>
        <v>0</v>
      </c>
      <c r="EU47" s="400" t="s">
        <v>733</v>
      </c>
      <c r="EV47" s="400">
        <f t="shared" si="14"/>
        <v>0</v>
      </c>
      <c r="EW47" s="591"/>
      <c r="EX47" s="582"/>
      <c r="EY47" s="582"/>
      <c r="EZ47" s="574"/>
      <c r="FA47" s="574"/>
      <c r="FB47" s="75"/>
    </row>
    <row r="48" spans="1:158" ht="24.75" customHeight="1" x14ac:dyDescent="0.25">
      <c r="A48" s="609"/>
      <c r="B48" s="565"/>
      <c r="C48" s="542"/>
      <c r="D48" s="523"/>
      <c r="E48" s="515"/>
      <c r="F48" s="78" t="s">
        <v>329</v>
      </c>
      <c r="G48" s="411">
        <f>+AA48+BE48+CE48+CJ48+DN48</f>
        <v>0</v>
      </c>
      <c r="H48" s="398">
        <v>0</v>
      </c>
      <c r="I48" s="398"/>
      <c r="J48" s="398"/>
      <c r="K48" s="398">
        <v>0</v>
      </c>
      <c r="L48" s="398">
        <v>0</v>
      </c>
      <c r="M48" s="398">
        <v>0</v>
      </c>
      <c r="N48" s="398">
        <v>0</v>
      </c>
      <c r="O48" s="398">
        <v>0</v>
      </c>
      <c r="P48" s="398">
        <v>0</v>
      </c>
      <c r="Q48" s="398">
        <v>0</v>
      </c>
      <c r="R48" s="398">
        <v>0</v>
      </c>
      <c r="S48" s="398">
        <v>0</v>
      </c>
      <c r="T48" s="398">
        <v>0</v>
      </c>
      <c r="U48" s="398">
        <v>0</v>
      </c>
      <c r="V48" s="398">
        <v>0</v>
      </c>
      <c r="W48" s="398"/>
      <c r="X48" s="398"/>
      <c r="Y48" s="398"/>
      <c r="Z48" s="398">
        <v>0</v>
      </c>
      <c r="AA48" s="398">
        <v>0</v>
      </c>
      <c r="AB48" s="398">
        <v>0</v>
      </c>
      <c r="AC48" s="398">
        <v>0</v>
      </c>
      <c r="AD48" s="398">
        <v>0</v>
      </c>
      <c r="AE48" s="398">
        <v>0</v>
      </c>
      <c r="AF48" s="398">
        <v>0</v>
      </c>
      <c r="AG48" s="398">
        <v>0</v>
      </c>
      <c r="AH48" s="398">
        <v>0</v>
      </c>
      <c r="AI48" s="398">
        <v>0</v>
      </c>
      <c r="AJ48" s="396">
        <v>0</v>
      </c>
      <c r="AK48" s="398">
        <v>0</v>
      </c>
      <c r="AL48" s="396">
        <v>0</v>
      </c>
      <c r="AM48" s="398">
        <v>0</v>
      </c>
      <c r="AN48" s="396">
        <v>0</v>
      </c>
      <c r="AO48" s="396">
        <v>0</v>
      </c>
      <c r="AP48" s="396">
        <v>0</v>
      </c>
      <c r="AQ48" s="396">
        <v>0</v>
      </c>
      <c r="AR48" s="396">
        <v>0</v>
      </c>
      <c r="AS48" s="396">
        <v>0</v>
      </c>
      <c r="AT48" s="396">
        <v>0</v>
      </c>
      <c r="AU48" s="396">
        <v>0</v>
      </c>
      <c r="AV48" s="396">
        <v>0</v>
      </c>
      <c r="AW48" s="396">
        <v>0</v>
      </c>
      <c r="AX48" s="397">
        <v>0</v>
      </c>
      <c r="AY48" s="396">
        <v>0</v>
      </c>
      <c r="AZ48" s="397"/>
      <c r="BA48" s="411">
        <f t="shared" si="69"/>
        <v>0</v>
      </c>
      <c r="BB48" s="411">
        <f t="shared" si="70"/>
        <v>0</v>
      </c>
      <c r="BC48" s="411">
        <f t="shared" si="70"/>
        <v>0</v>
      </c>
      <c r="BD48" s="411">
        <f t="shared" si="71"/>
        <v>0</v>
      </c>
      <c r="BE48" s="411">
        <f t="shared" si="72"/>
        <v>0</v>
      </c>
      <c r="BF48" s="398">
        <v>0</v>
      </c>
      <c r="BG48" s="398">
        <v>0</v>
      </c>
      <c r="BH48" s="398">
        <v>0</v>
      </c>
      <c r="BI48" s="398">
        <v>0</v>
      </c>
      <c r="BJ48" s="398">
        <v>0</v>
      </c>
      <c r="BK48" s="398">
        <v>0</v>
      </c>
      <c r="BL48" s="398">
        <v>0</v>
      </c>
      <c r="BM48" s="398">
        <v>0</v>
      </c>
      <c r="BN48" s="398">
        <v>0</v>
      </c>
      <c r="BO48" s="398">
        <v>0</v>
      </c>
      <c r="BP48" s="398">
        <v>0</v>
      </c>
      <c r="BQ48" s="398">
        <v>0</v>
      </c>
      <c r="BR48" s="398">
        <v>0</v>
      </c>
      <c r="BS48" s="398">
        <v>0</v>
      </c>
      <c r="BT48" s="398">
        <v>0</v>
      </c>
      <c r="BU48" s="398">
        <v>0</v>
      </c>
      <c r="BV48" s="398">
        <v>0</v>
      </c>
      <c r="BW48" s="398">
        <v>0</v>
      </c>
      <c r="BX48" s="398">
        <v>0</v>
      </c>
      <c r="BY48" s="398">
        <v>0</v>
      </c>
      <c r="BZ48" s="398">
        <v>0</v>
      </c>
      <c r="CA48" s="398">
        <v>0</v>
      </c>
      <c r="CB48" s="398">
        <v>0</v>
      </c>
      <c r="CC48" s="398">
        <v>0</v>
      </c>
      <c r="CD48" s="398">
        <v>0</v>
      </c>
      <c r="CE48" s="398">
        <f t="shared" si="73"/>
        <v>0</v>
      </c>
      <c r="CF48" s="398">
        <f t="shared" si="74"/>
        <v>0</v>
      </c>
      <c r="CG48" s="398">
        <f t="shared" si="74"/>
        <v>0</v>
      </c>
      <c r="CH48" s="398">
        <f t="shared" si="75"/>
        <v>0</v>
      </c>
      <c r="CI48" s="398">
        <f t="shared" si="76"/>
        <v>0</v>
      </c>
      <c r="CJ48" s="443">
        <v>0</v>
      </c>
      <c r="CK48" s="443">
        <v>0</v>
      </c>
      <c r="CL48" s="443">
        <v>0</v>
      </c>
      <c r="CM48" s="443">
        <v>0</v>
      </c>
      <c r="CN48" s="443">
        <v>0</v>
      </c>
      <c r="CO48" s="443">
        <v>0</v>
      </c>
      <c r="CP48" s="443">
        <v>0</v>
      </c>
      <c r="CQ48" s="443">
        <v>0</v>
      </c>
      <c r="CR48" s="412">
        <v>0</v>
      </c>
      <c r="CS48" s="443">
        <v>0</v>
      </c>
      <c r="CT48" s="443">
        <v>0</v>
      </c>
      <c r="CU48" s="443">
        <v>0</v>
      </c>
      <c r="CV48" s="443">
        <v>0</v>
      </c>
      <c r="CW48" s="443">
        <v>0</v>
      </c>
      <c r="CX48" s="443">
        <v>0</v>
      </c>
      <c r="CY48" s="443">
        <v>0</v>
      </c>
      <c r="CZ48" s="443">
        <v>0</v>
      </c>
      <c r="DA48" s="443">
        <v>0</v>
      </c>
      <c r="DB48" s="443">
        <v>0</v>
      </c>
      <c r="DC48" s="443">
        <v>0</v>
      </c>
      <c r="DD48" s="443">
        <v>0</v>
      </c>
      <c r="DE48" s="443">
        <v>0</v>
      </c>
      <c r="DF48" s="443">
        <v>0</v>
      </c>
      <c r="DG48" s="443">
        <v>0</v>
      </c>
      <c r="DH48" s="396">
        <v>0</v>
      </c>
      <c r="DI48" s="443">
        <f>+DG48+DE48+DC48+DA48+CY48+CW48+CU48+CS48+CQ48+CO48+CM48+CK48</f>
        <v>0</v>
      </c>
      <c r="DJ48" s="443">
        <f t="shared" si="8"/>
        <v>0</v>
      </c>
      <c r="DK48" s="443">
        <f t="shared" si="9"/>
        <v>0</v>
      </c>
      <c r="DL48" s="443">
        <f>+DJ48</f>
        <v>0</v>
      </c>
      <c r="DM48" s="443">
        <f>+DK48</f>
        <v>0</v>
      </c>
      <c r="DN48" s="398"/>
      <c r="DO48" s="398">
        <v>0</v>
      </c>
      <c r="DP48" s="398">
        <v>0</v>
      </c>
      <c r="DQ48" s="398">
        <v>0</v>
      </c>
      <c r="DR48" s="398">
        <v>0</v>
      </c>
      <c r="DS48" s="398">
        <v>0</v>
      </c>
      <c r="DT48" s="398">
        <v>0</v>
      </c>
      <c r="DU48" s="398">
        <v>0</v>
      </c>
      <c r="DV48" s="398">
        <v>0</v>
      </c>
      <c r="DW48" s="398">
        <v>0</v>
      </c>
      <c r="DX48" s="398">
        <v>0</v>
      </c>
      <c r="DY48" s="398">
        <v>0</v>
      </c>
      <c r="DZ48" s="398">
        <v>0</v>
      </c>
      <c r="EA48" s="398">
        <v>0</v>
      </c>
      <c r="EB48" s="398">
        <v>0</v>
      </c>
      <c r="EC48" s="398">
        <v>0</v>
      </c>
      <c r="ED48" s="398">
        <v>0</v>
      </c>
      <c r="EE48" s="398">
        <v>0</v>
      </c>
      <c r="EF48" s="398">
        <v>0</v>
      </c>
      <c r="EG48" s="398">
        <v>0</v>
      </c>
      <c r="EH48" s="398">
        <v>0</v>
      </c>
      <c r="EI48" s="398">
        <v>0</v>
      </c>
      <c r="EJ48" s="398">
        <v>0</v>
      </c>
      <c r="EK48" s="398">
        <v>0</v>
      </c>
      <c r="EL48" s="398">
        <v>0</v>
      </c>
      <c r="EM48" s="397">
        <f>EI48+EG48+EE48+EC48+EA48+DY48+DW48+DU48+DS48+DQ48+DH48+EK48</f>
        <v>0</v>
      </c>
      <c r="EN48" s="436">
        <f t="shared" si="77"/>
        <v>0</v>
      </c>
      <c r="EO48" s="436">
        <f t="shared" si="78"/>
        <v>0</v>
      </c>
      <c r="EP48" s="437">
        <f>DH48+DQ48+DS48+DU48+DW48+DY48+EA48+EC48+EE48+EG48+EI48+EK48</f>
        <v>0</v>
      </c>
      <c r="EQ48" s="397">
        <f>DP48+DR48+DT48+DV48</f>
        <v>0</v>
      </c>
      <c r="ER48" s="400">
        <f t="shared" si="11"/>
        <v>0</v>
      </c>
      <c r="ES48" s="400">
        <f t="shared" si="12"/>
        <v>0</v>
      </c>
      <c r="ET48" s="400">
        <f t="shared" si="13"/>
        <v>0</v>
      </c>
      <c r="EU48" s="400">
        <f t="shared" si="24"/>
        <v>0</v>
      </c>
      <c r="EV48" s="400">
        <f t="shared" si="14"/>
        <v>0</v>
      </c>
      <c r="EW48" s="591"/>
      <c r="EX48" s="582"/>
      <c r="EY48" s="582"/>
      <c r="EZ48" s="574"/>
      <c r="FA48" s="574"/>
      <c r="FB48" s="75"/>
    </row>
    <row r="49" spans="1:158" ht="24.75" customHeight="1" x14ac:dyDescent="0.25">
      <c r="A49" s="609"/>
      <c r="B49" s="565"/>
      <c r="C49" s="542"/>
      <c r="D49" s="523"/>
      <c r="E49" s="515"/>
      <c r="F49" s="80" t="s">
        <v>330</v>
      </c>
      <c r="G49" s="401">
        <f>AA49+BE49+CI49+DL49+DN49</f>
        <v>1439336747</v>
      </c>
      <c r="H49" s="402">
        <v>0</v>
      </c>
      <c r="I49" s="402"/>
      <c r="J49" s="402"/>
      <c r="K49" s="402">
        <v>0</v>
      </c>
      <c r="L49" s="402">
        <v>0</v>
      </c>
      <c r="M49" s="402">
        <v>0</v>
      </c>
      <c r="N49" s="402">
        <v>0</v>
      </c>
      <c r="O49" s="402">
        <v>0</v>
      </c>
      <c r="P49" s="402">
        <v>0</v>
      </c>
      <c r="Q49" s="402">
        <v>0</v>
      </c>
      <c r="R49" s="402">
        <v>0</v>
      </c>
      <c r="S49" s="402">
        <v>0</v>
      </c>
      <c r="T49" s="402">
        <v>0</v>
      </c>
      <c r="U49" s="402">
        <v>0</v>
      </c>
      <c r="V49" s="402">
        <v>0</v>
      </c>
      <c r="W49" s="402"/>
      <c r="X49" s="402"/>
      <c r="Y49" s="402"/>
      <c r="Z49" s="402">
        <v>0</v>
      </c>
      <c r="AA49" s="402">
        <v>0</v>
      </c>
      <c r="AB49" s="402">
        <v>0</v>
      </c>
      <c r="AC49" s="402">
        <v>0</v>
      </c>
      <c r="AD49" s="402">
        <v>0</v>
      </c>
      <c r="AE49" s="402">
        <v>0</v>
      </c>
      <c r="AF49" s="402">
        <v>0</v>
      </c>
      <c r="AG49" s="402">
        <v>0</v>
      </c>
      <c r="AH49" s="402">
        <v>0</v>
      </c>
      <c r="AI49" s="402">
        <f>+AG49</f>
        <v>0</v>
      </c>
      <c r="AJ49" s="402">
        <v>0</v>
      </c>
      <c r="AK49" s="402">
        <v>0</v>
      </c>
      <c r="AL49" s="402">
        <v>0</v>
      </c>
      <c r="AM49" s="402">
        <v>0</v>
      </c>
      <c r="AN49" s="402">
        <v>0</v>
      </c>
      <c r="AO49" s="402">
        <v>0</v>
      </c>
      <c r="AP49" s="402">
        <v>0</v>
      </c>
      <c r="AQ49" s="402">
        <v>0</v>
      </c>
      <c r="AR49" s="402">
        <v>0</v>
      </c>
      <c r="AS49" s="402">
        <v>0</v>
      </c>
      <c r="AT49" s="402">
        <v>0</v>
      </c>
      <c r="AU49" s="402">
        <v>0</v>
      </c>
      <c r="AV49" s="402">
        <v>0</v>
      </c>
      <c r="AW49" s="402">
        <v>0</v>
      </c>
      <c r="AX49" s="402">
        <v>0</v>
      </c>
      <c r="AY49" s="402">
        <v>0</v>
      </c>
      <c r="AZ49" s="402"/>
      <c r="BA49" s="402">
        <f t="shared" si="69"/>
        <v>0</v>
      </c>
      <c r="BB49" s="402">
        <f t="shared" si="70"/>
        <v>0</v>
      </c>
      <c r="BC49" s="402">
        <f t="shared" si="70"/>
        <v>0</v>
      </c>
      <c r="BD49" s="402">
        <f t="shared" si="71"/>
        <v>0</v>
      </c>
      <c r="BE49" s="402">
        <f t="shared" si="72"/>
        <v>0</v>
      </c>
      <c r="BF49" s="402">
        <v>390952955.94999999</v>
      </c>
      <c r="BG49" s="402">
        <v>21248394.25</v>
      </c>
      <c r="BH49" s="402">
        <v>19484927</v>
      </c>
      <c r="BI49" s="402">
        <v>16825398</v>
      </c>
      <c r="BJ49" s="402">
        <v>12331807</v>
      </c>
      <c r="BK49" s="402">
        <v>0</v>
      </c>
      <c r="BL49" s="402">
        <v>5369560</v>
      </c>
      <c r="BM49" s="402">
        <v>15849195.699999999</v>
      </c>
      <c r="BN49" s="403">
        <v>452015</v>
      </c>
      <c r="BO49" s="403">
        <v>336000000</v>
      </c>
      <c r="BP49" s="403">
        <v>15481532</v>
      </c>
      <c r="BQ49" s="403">
        <v>0</v>
      </c>
      <c r="BR49" s="403">
        <v>31463147</v>
      </c>
      <c r="BS49" s="403">
        <v>0</v>
      </c>
      <c r="BT49" s="403">
        <v>137340000</v>
      </c>
      <c r="BU49" s="403">
        <v>0</v>
      </c>
      <c r="BV49" s="403">
        <v>0</v>
      </c>
      <c r="BW49" s="403">
        <v>0</v>
      </c>
      <c r="BX49" s="403">
        <v>0</v>
      </c>
      <c r="BY49" s="403">
        <v>0</v>
      </c>
      <c r="BZ49" s="403">
        <v>0</v>
      </c>
      <c r="CA49" s="403">
        <v>0</v>
      </c>
      <c r="CB49" s="403">
        <v>0</v>
      </c>
      <c r="CC49" s="403">
        <v>0</v>
      </c>
      <c r="CD49" s="403">
        <v>168000000</v>
      </c>
      <c r="CE49" s="402">
        <f t="shared" si="73"/>
        <v>389922987.94999999</v>
      </c>
      <c r="CF49" s="402">
        <f t="shared" si="74"/>
        <v>389922987.94999999</v>
      </c>
      <c r="CG49" s="402">
        <f t="shared" si="74"/>
        <v>389922988</v>
      </c>
      <c r="CH49" s="402">
        <f t="shared" si="75"/>
        <v>389922987.94999999</v>
      </c>
      <c r="CI49" s="402">
        <f t="shared" si="76"/>
        <v>389922988</v>
      </c>
      <c r="CJ49" s="452">
        <v>1049413759</v>
      </c>
      <c r="CK49" s="452">
        <v>3010000</v>
      </c>
      <c r="CL49" s="452">
        <v>3010000</v>
      </c>
      <c r="CM49" s="452">
        <v>30351137</v>
      </c>
      <c r="CN49" s="452">
        <v>30351137</v>
      </c>
      <c r="CO49" s="452">
        <v>31995833.07052692</v>
      </c>
      <c r="CP49" s="452">
        <v>31995833</v>
      </c>
      <c r="CQ49" s="452">
        <v>35544916.92947308</v>
      </c>
      <c r="CR49" s="410">
        <v>8445450</v>
      </c>
      <c r="CS49" s="452">
        <v>47811456</v>
      </c>
      <c r="CT49" s="452">
        <v>16801566</v>
      </c>
      <c r="CU49" s="452">
        <v>450350208</v>
      </c>
      <c r="CV49" s="452">
        <v>106453037.20064092</v>
      </c>
      <c r="CW49" s="452">
        <v>0</v>
      </c>
      <c r="CX49" s="458">
        <v>340623360</v>
      </c>
      <c r="CY49" s="458">
        <v>0</v>
      </c>
      <c r="CZ49" s="458">
        <v>0</v>
      </c>
      <c r="DA49" s="458">
        <v>0</v>
      </c>
      <c r="DB49" s="458">
        <v>46747008</v>
      </c>
      <c r="DC49" s="458">
        <v>0</v>
      </c>
      <c r="DD49" s="458">
        <v>0</v>
      </c>
      <c r="DE49" s="458">
        <v>0</v>
      </c>
      <c r="DF49" s="458">
        <v>335212416</v>
      </c>
      <c r="DG49" s="458">
        <v>450350208</v>
      </c>
      <c r="DH49" s="408">
        <v>45771264</v>
      </c>
      <c r="DI49" s="458">
        <f>+DG49+DE49+DC49+DA49+CY49+CW49+CU49+CS49+CQ49+CO49+CM49+CK49</f>
        <v>1049413759</v>
      </c>
      <c r="DJ49" s="458">
        <f t="shared" si="8"/>
        <v>1049413759</v>
      </c>
      <c r="DK49" s="458">
        <f t="shared" si="9"/>
        <v>965411071.20064092</v>
      </c>
      <c r="DL49" s="458">
        <f>+CK49+CM49+CO49+CQ49+CS49+CU49+CW49+CY49+DA49+DC49+DE49+DG49</f>
        <v>1049413759</v>
      </c>
      <c r="DM49" s="458">
        <f>+DK49</f>
        <v>965411071.20064092</v>
      </c>
      <c r="DN49" s="444"/>
      <c r="DO49" s="403">
        <v>0</v>
      </c>
      <c r="DP49" s="403">
        <v>0</v>
      </c>
      <c r="DQ49" s="403">
        <v>0</v>
      </c>
      <c r="DR49" s="403">
        <v>0</v>
      </c>
      <c r="DS49" s="403">
        <v>0</v>
      </c>
      <c r="DT49" s="403">
        <v>0</v>
      </c>
      <c r="DU49" s="403">
        <v>0</v>
      </c>
      <c r="DV49" s="403">
        <v>0</v>
      </c>
      <c r="DW49" s="403">
        <v>0</v>
      </c>
      <c r="DX49" s="403">
        <v>0</v>
      </c>
      <c r="DY49" s="403">
        <v>0</v>
      </c>
      <c r="DZ49" s="403">
        <v>0</v>
      </c>
      <c r="EA49" s="403">
        <v>0</v>
      </c>
      <c r="EB49" s="403">
        <v>0</v>
      </c>
      <c r="EC49" s="403">
        <v>0</v>
      </c>
      <c r="ED49" s="403">
        <v>0</v>
      </c>
      <c r="EE49" s="403">
        <v>0</v>
      </c>
      <c r="EF49" s="403">
        <v>0</v>
      </c>
      <c r="EG49" s="403">
        <v>0</v>
      </c>
      <c r="EH49" s="403">
        <v>0</v>
      </c>
      <c r="EI49" s="403">
        <v>0</v>
      </c>
      <c r="EJ49" s="403">
        <v>0</v>
      </c>
      <c r="EK49" s="403">
        <v>0</v>
      </c>
      <c r="EL49" s="403">
        <v>0</v>
      </c>
      <c r="EM49" s="397">
        <f>EI49+EG49+EE49+EC49+EA49+DY49+DW49+DU49+DS49+DQ49+DH49+EK49</f>
        <v>45771264</v>
      </c>
      <c r="EN49" s="403">
        <f t="shared" si="77"/>
        <v>45771264</v>
      </c>
      <c r="EO49" s="403">
        <f t="shared" si="78"/>
        <v>0</v>
      </c>
      <c r="EP49" s="409">
        <f>DQ49+DS49+DU49+DW49+DY49+EA49+EC49+EE49+EG49+EI49+EK49+DH49</f>
        <v>45771264</v>
      </c>
      <c r="EQ49" s="403">
        <f>DP49+DR49+DT49+DV49</f>
        <v>0</v>
      </c>
      <c r="ER49" s="400">
        <f t="shared" si="11"/>
        <v>0.1016348237147922</v>
      </c>
      <c r="ES49" s="400">
        <f t="shared" si="12"/>
        <v>0.91995274782807657</v>
      </c>
      <c r="ET49" s="400">
        <f t="shared" si="13"/>
        <v>0.91995274782807657</v>
      </c>
      <c r="EU49" s="400">
        <f t="shared" si="24"/>
        <v>0.94163791904336247</v>
      </c>
      <c r="EV49" s="400">
        <f t="shared" si="14"/>
        <v>0.94163791901065175</v>
      </c>
      <c r="EW49" s="591"/>
      <c r="EX49" s="582"/>
      <c r="EY49" s="582"/>
      <c r="EZ49" s="574"/>
      <c r="FA49" s="574"/>
      <c r="FB49" s="75"/>
    </row>
    <row r="50" spans="1:158" ht="24.75" customHeight="1" thickBot="1" x14ac:dyDescent="0.3">
      <c r="A50" s="609"/>
      <c r="B50" s="565"/>
      <c r="C50" s="542"/>
      <c r="D50" s="523"/>
      <c r="E50" s="515"/>
      <c r="F50" s="81" t="s">
        <v>331</v>
      </c>
      <c r="G50" s="416">
        <f>AA50+BE50+CI50+DL50+DN50</f>
        <v>1188.4000000000001</v>
      </c>
      <c r="H50" s="416">
        <v>0</v>
      </c>
      <c r="I50" s="416"/>
      <c r="J50" s="416"/>
      <c r="K50" s="416">
        <v>0</v>
      </c>
      <c r="L50" s="416">
        <v>0</v>
      </c>
      <c r="M50" s="416">
        <v>0</v>
      </c>
      <c r="N50" s="416">
        <v>0</v>
      </c>
      <c r="O50" s="416">
        <v>0</v>
      </c>
      <c r="P50" s="416">
        <v>0</v>
      </c>
      <c r="Q50" s="416">
        <v>0</v>
      </c>
      <c r="R50" s="416">
        <v>0</v>
      </c>
      <c r="S50" s="416">
        <v>0</v>
      </c>
      <c r="T50" s="416">
        <v>0</v>
      </c>
      <c r="U50" s="416">
        <f>+U45</f>
        <v>0</v>
      </c>
      <c r="V50" s="416">
        <f>+V45</f>
        <v>0</v>
      </c>
      <c r="W50" s="417"/>
      <c r="X50" s="417"/>
      <c r="Y50" s="417"/>
      <c r="Z50" s="416">
        <f t="shared" ref="Z50:AZ50" si="79">+Z45</f>
        <v>0</v>
      </c>
      <c r="AA50" s="416">
        <f t="shared" si="79"/>
        <v>0</v>
      </c>
      <c r="AB50" s="416">
        <f t="shared" si="79"/>
        <v>200</v>
      </c>
      <c r="AC50" s="416">
        <f t="shared" si="79"/>
        <v>0</v>
      </c>
      <c r="AD50" s="416">
        <f t="shared" si="79"/>
        <v>0</v>
      </c>
      <c r="AE50" s="416">
        <f t="shared" si="79"/>
        <v>0</v>
      </c>
      <c r="AF50" s="416">
        <f t="shared" si="79"/>
        <v>0</v>
      </c>
      <c r="AG50" s="416">
        <f t="shared" si="79"/>
        <v>0</v>
      </c>
      <c r="AH50" s="416">
        <f t="shared" si="79"/>
        <v>0</v>
      </c>
      <c r="AI50" s="416">
        <f t="shared" si="79"/>
        <v>0</v>
      </c>
      <c r="AJ50" s="416">
        <f t="shared" si="79"/>
        <v>0</v>
      </c>
      <c r="AK50" s="416">
        <f t="shared" si="79"/>
        <v>0</v>
      </c>
      <c r="AL50" s="416">
        <f t="shared" si="79"/>
        <v>0</v>
      </c>
      <c r="AM50" s="416">
        <f t="shared" si="79"/>
        <v>0</v>
      </c>
      <c r="AN50" s="416">
        <f t="shared" si="79"/>
        <v>0</v>
      </c>
      <c r="AO50" s="416">
        <f t="shared" si="79"/>
        <v>0</v>
      </c>
      <c r="AP50" s="416">
        <f t="shared" si="79"/>
        <v>0</v>
      </c>
      <c r="AQ50" s="416">
        <f t="shared" si="79"/>
        <v>10</v>
      </c>
      <c r="AR50" s="416">
        <f t="shared" si="79"/>
        <v>0</v>
      </c>
      <c r="AS50" s="416">
        <f t="shared" si="79"/>
        <v>20</v>
      </c>
      <c r="AT50" s="416">
        <f t="shared" si="79"/>
        <v>0</v>
      </c>
      <c r="AU50" s="416">
        <f t="shared" si="79"/>
        <v>40</v>
      </c>
      <c r="AV50" s="416">
        <f t="shared" si="79"/>
        <v>0</v>
      </c>
      <c r="AW50" s="416">
        <f t="shared" si="79"/>
        <v>40</v>
      </c>
      <c r="AX50" s="416">
        <f t="shared" si="79"/>
        <v>0</v>
      </c>
      <c r="AY50" s="416">
        <f t="shared" si="79"/>
        <v>90</v>
      </c>
      <c r="AZ50" s="416">
        <f t="shared" si="79"/>
        <v>200</v>
      </c>
      <c r="BA50" s="416">
        <f t="shared" si="69"/>
        <v>200</v>
      </c>
      <c r="BB50" s="416">
        <f t="shared" si="70"/>
        <v>200</v>
      </c>
      <c r="BC50" s="416">
        <f t="shared" si="70"/>
        <v>200</v>
      </c>
      <c r="BD50" s="416">
        <f t="shared" si="71"/>
        <v>200</v>
      </c>
      <c r="BE50" s="416">
        <f t="shared" si="72"/>
        <v>200</v>
      </c>
      <c r="BF50" s="416">
        <v>550</v>
      </c>
      <c r="BG50" s="416">
        <v>0</v>
      </c>
      <c r="BH50" s="416">
        <v>0</v>
      </c>
      <c r="BI50" s="416">
        <v>0</v>
      </c>
      <c r="BJ50" s="416">
        <v>0</v>
      </c>
      <c r="BK50" s="416">
        <v>0</v>
      </c>
      <c r="BL50" s="416">
        <v>0</v>
      </c>
      <c r="BM50" s="416">
        <v>0</v>
      </c>
      <c r="BN50" s="416">
        <v>0</v>
      </c>
      <c r="BO50" s="416">
        <v>0</v>
      </c>
      <c r="BP50" s="416">
        <v>53.9</v>
      </c>
      <c r="BQ50" s="416">
        <v>0</v>
      </c>
      <c r="BR50" s="416">
        <v>0</v>
      </c>
      <c r="BS50" s="416">
        <v>200</v>
      </c>
      <c r="BT50" s="416">
        <v>0</v>
      </c>
      <c r="BU50" s="416">
        <v>0</v>
      </c>
      <c r="BV50" s="416">
        <v>0</v>
      </c>
      <c r="BW50" s="416">
        <v>0</v>
      </c>
      <c r="BX50" s="416">
        <v>0</v>
      </c>
      <c r="BY50" s="416">
        <v>0</v>
      </c>
      <c r="BZ50" s="416">
        <v>0</v>
      </c>
      <c r="CA50" s="416">
        <v>350</v>
      </c>
      <c r="CB50" s="416">
        <v>0</v>
      </c>
      <c r="CC50" s="416">
        <v>0</v>
      </c>
      <c r="CD50" s="416">
        <v>507.7</v>
      </c>
      <c r="CE50" s="416">
        <f t="shared" si="73"/>
        <v>550</v>
      </c>
      <c r="CF50" s="416">
        <f t="shared" si="74"/>
        <v>550</v>
      </c>
      <c r="CG50" s="416">
        <f t="shared" si="74"/>
        <v>561.6</v>
      </c>
      <c r="CH50" s="416">
        <f t="shared" si="75"/>
        <v>550</v>
      </c>
      <c r="CI50" s="416">
        <f t="shared" si="76"/>
        <v>561.6</v>
      </c>
      <c r="CJ50" s="418">
        <v>238.4</v>
      </c>
      <c r="CK50" s="418">
        <v>0</v>
      </c>
      <c r="CL50" s="418">
        <v>0</v>
      </c>
      <c r="CM50" s="418">
        <v>0</v>
      </c>
      <c r="CN50" s="418">
        <v>0</v>
      </c>
      <c r="CO50" s="418">
        <v>0</v>
      </c>
      <c r="CP50" s="418">
        <v>0</v>
      </c>
      <c r="CQ50" s="418">
        <v>0</v>
      </c>
      <c r="CR50" s="418">
        <v>0</v>
      </c>
      <c r="CS50" s="418">
        <f>CS45</f>
        <v>238.4</v>
      </c>
      <c r="CT50" s="418">
        <f>CT45</f>
        <v>219.8</v>
      </c>
      <c r="CU50" s="418">
        <f>CU45</f>
        <v>188.4</v>
      </c>
      <c r="CV50" s="418">
        <f>CV45</f>
        <v>207</v>
      </c>
      <c r="CW50" s="418">
        <v>0</v>
      </c>
      <c r="CX50" s="418">
        <v>0</v>
      </c>
      <c r="CY50" s="418">
        <v>0</v>
      </c>
      <c r="CZ50" s="418">
        <v>0</v>
      </c>
      <c r="DA50" s="418">
        <v>0</v>
      </c>
      <c r="DB50" s="418">
        <v>0</v>
      </c>
      <c r="DC50" s="418">
        <v>0</v>
      </c>
      <c r="DD50" s="418">
        <v>0</v>
      </c>
      <c r="DE50" s="418">
        <v>0</v>
      </c>
      <c r="DF50" s="418">
        <v>0</v>
      </c>
      <c r="DG50" s="418">
        <v>0</v>
      </c>
      <c r="DH50" s="416">
        <v>0</v>
      </c>
      <c r="DI50" s="418">
        <f>DI45+DI48</f>
        <v>426.8</v>
      </c>
      <c r="DJ50" s="418">
        <f t="shared" si="8"/>
        <v>426.8</v>
      </c>
      <c r="DK50" s="418">
        <f t="shared" si="9"/>
        <v>426.8</v>
      </c>
      <c r="DL50" s="418">
        <f>DL45+DL48</f>
        <v>426.8</v>
      </c>
      <c r="DM50" s="418">
        <f>DM45+DM48</f>
        <v>426.8</v>
      </c>
      <c r="DN50" s="416">
        <f>+DN45</f>
        <v>0</v>
      </c>
      <c r="DO50" s="419"/>
      <c r="DP50" s="419"/>
      <c r="DQ50" s="419"/>
      <c r="DR50" s="419"/>
      <c r="DS50" s="419"/>
      <c r="DT50" s="419"/>
      <c r="DU50" s="419"/>
      <c r="DV50" s="419"/>
      <c r="DW50" s="419"/>
      <c r="DX50" s="419"/>
      <c r="DY50" s="419"/>
      <c r="DZ50" s="419"/>
      <c r="EA50" s="419"/>
      <c r="EB50" s="419"/>
      <c r="EC50" s="419"/>
      <c r="ED50" s="419"/>
      <c r="EE50" s="419"/>
      <c r="EF50" s="419"/>
      <c r="EG50" s="419"/>
      <c r="EH50" s="419"/>
      <c r="EI50" s="419"/>
      <c r="EJ50" s="419"/>
      <c r="EK50" s="419"/>
      <c r="EL50" s="419"/>
      <c r="EM50" s="416">
        <f>EI50+EG50+EE50+EC50+EA50+DY50+DW50+DU50+DS50+DQ50+DH50+EK50</f>
        <v>0</v>
      </c>
      <c r="EN50" s="439">
        <f t="shared" si="77"/>
        <v>0</v>
      </c>
      <c r="EO50" s="439">
        <f t="shared" si="78"/>
        <v>0</v>
      </c>
      <c r="EP50" s="440">
        <f>DQ50+DS50+DU50+DW50+DY50+EA50+EC50+EE50+EG50+EI50+EK50+DH50</f>
        <v>0</v>
      </c>
      <c r="EQ50" s="439">
        <f>DR50+DT50+DV50+DP50</f>
        <v>0</v>
      </c>
      <c r="ER50" s="421">
        <f t="shared" si="11"/>
        <v>0</v>
      </c>
      <c r="ES50" s="421">
        <f t="shared" si="12"/>
        <v>1</v>
      </c>
      <c r="ET50" s="421">
        <f t="shared" si="13"/>
        <v>1</v>
      </c>
      <c r="EU50" s="421">
        <f t="shared" si="24"/>
        <v>1.0098572399728076</v>
      </c>
      <c r="EV50" s="421">
        <f t="shared" si="14"/>
        <v>1</v>
      </c>
      <c r="EW50" s="591"/>
      <c r="EX50" s="582"/>
      <c r="EY50" s="582"/>
      <c r="EZ50" s="574"/>
      <c r="FA50" s="574"/>
      <c r="FB50" s="75"/>
    </row>
    <row r="51" spans="1:158" ht="24.75" customHeight="1" thickBot="1" x14ac:dyDescent="0.3">
      <c r="A51" s="609"/>
      <c r="B51" s="566"/>
      <c r="C51" s="568"/>
      <c r="D51" s="570"/>
      <c r="E51" s="577"/>
      <c r="F51" s="82" t="s">
        <v>332</v>
      </c>
      <c r="G51" s="298">
        <f t="shared" ref="G51:DN51" si="80">G46+G49</f>
        <v>9989429624</v>
      </c>
      <c r="H51" s="299">
        <f t="shared" si="80"/>
        <v>0</v>
      </c>
      <c r="I51" s="299">
        <f t="shared" si="80"/>
        <v>0</v>
      </c>
      <c r="J51" s="299">
        <f t="shared" si="80"/>
        <v>0</v>
      </c>
      <c r="K51" s="299">
        <f t="shared" si="80"/>
        <v>0</v>
      </c>
      <c r="L51" s="299">
        <f t="shared" si="80"/>
        <v>0</v>
      </c>
      <c r="M51" s="299">
        <f t="shared" si="80"/>
        <v>0</v>
      </c>
      <c r="N51" s="299">
        <f t="shared" si="80"/>
        <v>0</v>
      </c>
      <c r="O51" s="299">
        <f t="shared" si="80"/>
        <v>0</v>
      </c>
      <c r="P51" s="299">
        <f t="shared" si="80"/>
        <v>0</v>
      </c>
      <c r="Q51" s="299">
        <f t="shared" si="80"/>
        <v>0</v>
      </c>
      <c r="R51" s="299">
        <f t="shared" si="80"/>
        <v>0</v>
      </c>
      <c r="S51" s="299">
        <f t="shared" si="80"/>
        <v>0</v>
      </c>
      <c r="T51" s="299">
        <f t="shared" si="80"/>
        <v>0</v>
      </c>
      <c r="U51" s="299">
        <f t="shared" si="80"/>
        <v>0</v>
      </c>
      <c r="V51" s="299">
        <f t="shared" si="80"/>
        <v>0</v>
      </c>
      <c r="W51" s="299">
        <f t="shared" si="80"/>
        <v>0</v>
      </c>
      <c r="X51" s="299">
        <f t="shared" si="80"/>
        <v>0</v>
      </c>
      <c r="Y51" s="299">
        <f t="shared" si="80"/>
        <v>0</v>
      </c>
      <c r="Z51" s="299">
        <f t="shared" si="80"/>
        <v>0</v>
      </c>
      <c r="AA51" s="299">
        <f t="shared" si="80"/>
        <v>0</v>
      </c>
      <c r="AB51" s="299">
        <f t="shared" si="80"/>
        <v>1490000000</v>
      </c>
      <c r="AC51" s="299">
        <f t="shared" si="80"/>
        <v>0</v>
      </c>
      <c r="AD51" s="299">
        <f t="shared" si="80"/>
        <v>0</v>
      </c>
      <c r="AE51" s="299">
        <f t="shared" si="80"/>
        <v>65822500</v>
      </c>
      <c r="AF51" s="299">
        <f t="shared" si="80"/>
        <v>65822500</v>
      </c>
      <c r="AG51" s="299">
        <f t="shared" si="80"/>
        <v>157174000</v>
      </c>
      <c r="AH51" s="299">
        <f t="shared" si="80"/>
        <v>157174000</v>
      </c>
      <c r="AI51" s="299">
        <f t="shared" si="80"/>
        <v>232029000</v>
      </c>
      <c r="AJ51" s="299">
        <f t="shared" si="80"/>
        <v>232029000</v>
      </c>
      <c r="AK51" s="299">
        <f t="shared" si="80"/>
        <v>0</v>
      </c>
      <c r="AL51" s="299">
        <f t="shared" si="80"/>
        <v>0</v>
      </c>
      <c r="AM51" s="299">
        <f t="shared" si="80"/>
        <v>0</v>
      </c>
      <c r="AN51" s="299">
        <f t="shared" si="80"/>
        <v>33957500</v>
      </c>
      <c r="AO51" s="299">
        <f t="shared" si="80"/>
        <v>0</v>
      </c>
      <c r="AP51" s="299">
        <f t="shared" si="80"/>
        <v>0</v>
      </c>
      <c r="AQ51" s="299">
        <f t="shared" si="80"/>
        <v>0</v>
      </c>
      <c r="AR51" s="299">
        <f t="shared" si="80"/>
        <v>0</v>
      </c>
      <c r="AS51" s="299">
        <f t="shared" si="80"/>
        <v>960774445</v>
      </c>
      <c r="AT51" s="299">
        <f t="shared" si="80"/>
        <v>0</v>
      </c>
      <c r="AU51" s="299">
        <f t="shared" si="80"/>
        <v>0</v>
      </c>
      <c r="AV51" s="299">
        <f t="shared" si="80"/>
        <v>943997000</v>
      </c>
      <c r="AW51" s="299">
        <f t="shared" si="80"/>
        <v>0</v>
      </c>
      <c r="AX51" s="299">
        <f t="shared" si="80"/>
        <v>0</v>
      </c>
      <c r="AY51" s="299">
        <f t="shared" si="80"/>
        <v>357016055</v>
      </c>
      <c r="AZ51" s="299">
        <f t="shared" si="80"/>
        <v>339836000</v>
      </c>
      <c r="BA51" s="299">
        <f t="shared" si="80"/>
        <v>1772816000</v>
      </c>
      <c r="BB51" s="299">
        <f t="shared" si="80"/>
        <v>1772816000</v>
      </c>
      <c r="BC51" s="299">
        <f t="shared" si="80"/>
        <v>1772816000</v>
      </c>
      <c r="BD51" s="299">
        <f t="shared" si="80"/>
        <v>1772816000</v>
      </c>
      <c r="BE51" s="299">
        <f t="shared" si="80"/>
        <v>1772816000</v>
      </c>
      <c r="BF51" s="299">
        <f t="shared" si="80"/>
        <v>4452702955.9499998</v>
      </c>
      <c r="BG51" s="299">
        <f t="shared" si="80"/>
        <v>427106061.25</v>
      </c>
      <c r="BH51" s="299">
        <f t="shared" si="80"/>
        <v>426794593</v>
      </c>
      <c r="BI51" s="299">
        <f t="shared" si="80"/>
        <v>107377398</v>
      </c>
      <c r="BJ51" s="299">
        <f t="shared" si="80"/>
        <v>12331807</v>
      </c>
      <c r="BK51" s="299">
        <f t="shared" si="80"/>
        <v>0</v>
      </c>
      <c r="BL51" s="299">
        <f t="shared" si="80"/>
        <v>5369560</v>
      </c>
      <c r="BM51" s="299">
        <f t="shared" si="80"/>
        <v>15849195.699999999</v>
      </c>
      <c r="BN51" s="299">
        <f t="shared" si="80"/>
        <v>452015</v>
      </c>
      <c r="BO51" s="299">
        <f t="shared" si="80"/>
        <v>336000000</v>
      </c>
      <c r="BP51" s="299">
        <f t="shared" si="80"/>
        <v>15481532</v>
      </c>
      <c r="BQ51" s="299">
        <f t="shared" si="80"/>
        <v>3066000</v>
      </c>
      <c r="BR51" s="299">
        <f t="shared" si="80"/>
        <v>31463147</v>
      </c>
      <c r="BS51" s="299">
        <f t="shared" si="80"/>
        <v>3554072000</v>
      </c>
      <c r="BT51" s="299">
        <f t="shared" si="80"/>
        <v>137340000</v>
      </c>
      <c r="BU51" s="299">
        <f t="shared" si="80"/>
        <v>0</v>
      </c>
      <c r="BV51" s="299">
        <f t="shared" si="80"/>
        <v>133572912</v>
      </c>
      <c r="BW51" s="299">
        <f t="shared" si="80"/>
        <v>0</v>
      </c>
      <c r="BX51" s="299">
        <f t="shared" si="80"/>
        <v>0</v>
      </c>
      <c r="BY51" s="299">
        <f t="shared" si="80"/>
        <v>4333333</v>
      </c>
      <c r="BZ51" s="299">
        <f t="shared" si="80"/>
        <v>0</v>
      </c>
      <c r="CA51" s="299">
        <f t="shared" si="80"/>
        <v>0</v>
      </c>
      <c r="CB51" s="299">
        <f t="shared" si="80"/>
        <v>2539000</v>
      </c>
      <c r="CC51" s="299">
        <f t="shared" si="80"/>
        <v>-464333</v>
      </c>
      <c r="CD51" s="299">
        <f t="shared" si="80"/>
        <v>3656638549</v>
      </c>
      <c r="CE51" s="299">
        <f t="shared" si="80"/>
        <v>4447339654.9499998</v>
      </c>
      <c r="CF51" s="299">
        <f t="shared" si="80"/>
        <v>4447339654.9499998</v>
      </c>
      <c r="CG51" s="299">
        <f t="shared" si="80"/>
        <v>4421983115</v>
      </c>
      <c r="CH51" s="299">
        <f t="shared" si="80"/>
        <v>4447339654.9499998</v>
      </c>
      <c r="CI51" s="299">
        <f t="shared" si="80"/>
        <v>4421983115</v>
      </c>
      <c r="CJ51" s="299">
        <f t="shared" si="80"/>
        <v>3292920759</v>
      </c>
      <c r="CK51" s="299">
        <f t="shared" si="80"/>
        <v>171566000</v>
      </c>
      <c r="CL51" s="299">
        <f t="shared" si="80"/>
        <v>171566000</v>
      </c>
      <c r="CM51" s="299">
        <f t="shared" si="80"/>
        <v>709661137</v>
      </c>
      <c r="CN51" s="299">
        <f t="shared" si="80"/>
        <v>709661137</v>
      </c>
      <c r="CO51" s="299">
        <f t="shared" si="80"/>
        <v>134985833.07052693</v>
      </c>
      <c r="CP51" s="299">
        <f t="shared" si="80"/>
        <v>134985833</v>
      </c>
      <c r="CQ51" s="299">
        <f t="shared" si="80"/>
        <v>685976916.92947304</v>
      </c>
      <c r="CR51" s="299">
        <f t="shared" si="80"/>
        <v>8445450</v>
      </c>
      <c r="CS51" s="299">
        <f t="shared" si="80"/>
        <v>155611456</v>
      </c>
      <c r="CT51" s="299">
        <f t="shared" si="80"/>
        <v>16801566</v>
      </c>
      <c r="CU51" s="307">
        <f t="shared" si="80"/>
        <v>1486478958</v>
      </c>
      <c r="CV51" s="307">
        <f t="shared" si="80"/>
        <v>159583037.20064092</v>
      </c>
      <c r="CW51" s="299">
        <f t="shared" si="80"/>
        <v>0</v>
      </c>
      <c r="CX51" s="302">
        <f t="shared" si="80"/>
        <v>703486560</v>
      </c>
      <c r="CY51" s="302">
        <f t="shared" si="80"/>
        <v>0</v>
      </c>
      <c r="CZ51" s="302">
        <f t="shared" si="80"/>
        <v>856590475</v>
      </c>
      <c r="DA51" s="302">
        <f t="shared" si="80"/>
        <v>0</v>
      </c>
      <c r="DB51" s="302">
        <f t="shared" si="80"/>
        <v>57843008</v>
      </c>
      <c r="DC51" s="302">
        <f t="shared" si="80"/>
        <v>0</v>
      </c>
      <c r="DD51" s="302">
        <f t="shared" si="80"/>
        <v>0</v>
      </c>
      <c r="DE51" s="302">
        <f t="shared" si="80"/>
        <v>0</v>
      </c>
      <c r="DF51" s="302">
        <f t="shared" si="80"/>
        <v>443401520</v>
      </c>
      <c r="DG51" s="302">
        <f t="shared" si="80"/>
        <v>450350208</v>
      </c>
      <c r="DH51" s="302">
        <f t="shared" si="80"/>
        <v>275526264</v>
      </c>
      <c r="DI51" s="302">
        <f t="shared" si="80"/>
        <v>3794630509</v>
      </c>
      <c r="DJ51" s="302">
        <f t="shared" si="8"/>
        <v>3794630509</v>
      </c>
      <c r="DK51" s="302">
        <f t="shared" si="9"/>
        <v>3537890850.2006407</v>
      </c>
      <c r="DL51" s="302">
        <f>DL46+DL49</f>
        <v>3794630509</v>
      </c>
      <c r="DM51" s="302">
        <f t="shared" si="80"/>
        <v>3537890850.2006407</v>
      </c>
      <c r="DN51" s="302">
        <f t="shared" si="80"/>
        <v>0</v>
      </c>
      <c r="DO51" s="301"/>
      <c r="DP51" s="301"/>
      <c r="DQ51" s="301"/>
      <c r="DR51" s="301"/>
      <c r="DS51" s="301"/>
      <c r="DT51" s="301"/>
      <c r="DU51" s="301"/>
      <c r="DV51" s="301"/>
      <c r="DW51" s="301"/>
      <c r="DX51" s="301"/>
      <c r="DY51" s="301"/>
      <c r="DZ51" s="301"/>
      <c r="EA51" s="301"/>
      <c r="EB51" s="301"/>
      <c r="EC51" s="301"/>
      <c r="ED51" s="301"/>
      <c r="EE51" s="301"/>
      <c r="EF51" s="301"/>
      <c r="EG51" s="301"/>
      <c r="EH51" s="301"/>
      <c r="EI51" s="301"/>
      <c r="EJ51" s="301"/>
      <c r="EK51" s="301"/>
      <c r="EL51" s="301"/>
      <c r="EM51" s="303">
        <f>EK51+EI51+EG51+EE51+EC51+EA51+DY51+DW51+DU51+DS51+DQ51+DH51</f>
        <v>275526264</v>
      </c>
      <c r="EN51" s="301">
        <f>+EN46+EN49</f>
        <v>275526264</v>
      </c>
      <c r="EO51" s="301">
        <f>EO46+EO49</f>
        <v>0</v>
      </c>
      <c r="EP51" s="301">
        <f>+EP46+EP49</f>
        <v>275526264</v>
      </c>
      <c r="EQ51" s="301">
        <f>+EQ46+EQ49</f>
        <v>0</v>
      </c>
      <c r="ER51" s="304">
        <f t="shared" si="11"/>
        <v>0.61180445596685507</v>
      </c>
      <c r="ES51" s="304">
        <f>IFERROR(DK51/DJ51,0)</f>
        <v>0.93234132857193042</v>
      </c>
      <c r="ET51" s="304">
        <f>IFERROR(DM51/DL51,0)</f>
        <v>0.93234132857193042</v>
      </c>
      <c r="EU51" s="304">
        <f>IFERROR((DK51+CI51+BE51+AA51)/(Z51+BD51+CH51+DJ51),0)</f>
        <v>0.971832029747693</v>
      </c>
      <c r="EV51" s="305">
        <f>IFERROR((DM51+CI51+BE51+AA51)/G51,0)</f>
        <v>0.97429886705617996</v>
      </c>
      <c r="EW51" s="592"/>
      <c r="EX51" s="583"/>
      <c r="EY51" s="583"/>
      <c r="EZ51" s="575"/>
      <c r="FA51" s="575"/>
      <c r="FB51" s="83"/>
    </row>
    <row r="52" spans="1:158" ht="24.75" customHeight="1" x14ac:dyDescent="0.25">
      <c r="A52" s="609"/>
      <c r="B52" s="571">
        <v>7</v>
      </c>
      <c r="C52" s="571" t="s">
        <v>739</v>
      </c>
      <c r="D52" s="571" t="s">
        <v>326</v>
      </c>
      <c r="E52" s="571">
        <v>161</v>
      </c>
      <c r="F52" s="74" t="s">
        <v>327</v>
      </c>
      <c r="G52" s="423">
        <f>AA52+BE52+CI52+DL52+DN52</f>
        <v>1</v>
      </c>
      <c r="H52" s="459"/>
      <c r="I52" s="459"/>
      <c r="J52" s="459"/>
      <c r="K52" s="459"/>
      <c r="L52" s="459"/>
      <c r="M52" s="459"/>
      <c r="N52" s="459"/>
      <c r="O52" s="459"/>
      <c r="P52" s="459"/>
      <c r="Q52" s="459"/>
      <c r="R52" s="459"/>
      <c r="S52" s="459"/>
      <c r="T52" s="459"/>
      <c r="U52" s="459"/>
      <c r="V52" s="459"/>
      <c r="W52" s="459"/>
      <c r="X52" s="459"/>
      <c r="Y52" s="459"/>
      <c r="Z52" s="459"/>
      <c r="AA52" s="459"/>
      <c r="AB52" s="459"/>
      <c r="AC52" s="459"/>
      <c r="AD52" s="459"/>
      <c r="AE52" s="459"/>
      <c r="AF52" s="459"/>
      <c r="AG52" s="459"/>
      <c r="AH52" s="459"/>
      <c r="AI52" s="459"/>
      <c r="AJ52" s="459"/>
      <c r="AK52" s="459"/>
      <c r="AL52" s="459"/>
      <c r="AM52" s="459"/>
      <c r="AN52" s="459"/>
      <c r="AO52" s="459"/>
      <c r="AP52" s="459"/>
      <c r="AQ52" s="459"/>
      <c r="AR52" s="459"/>
      <c r="AS52" s="459"/>
      <c r="AT52" s="459"/>
      <c r="AU52" s="459"/>
      <c r="AV52" s="459"/>
      <c r="AW52" s="459"/>
      <c r="AX52" s="459"/>
      <c r="AY52" s="459"/>
      <c r="AZ52" s="459"/>
      <c r="BA52" s="459"/>
      <c r="BB52" s="459"/>
      <c r="BC52" s="459"/>
      <c r="BD52" s="459"/>
      <c r="BE52" s="459"/>
      <c r="BF52" s="459"/>
      <c r="BG52" s="459"/>
      <c r="BH52" s="459"/>
      <c r="BI52" s="459"/>
      <c r="BJ52" s="459"/>
      <c r="BK52" s="459"/>
      <c r="BL52" s="459"/>
      <c r="BM52" s="459"/>
      <c r="BN52" s="459"/>
      <c r="BO52" s="459"/>
      <c r="BP52" s="459"/>
      <c r="BQ52" s="459"/>
      <c r="BR52" s="459"/>
      <c r="BS52" s="459"/>
      <c r="BT52" s="459"/>
      <c r="BU52" s="459"/>
      <c r="BV52" s="459"/>
      <c r="BW52" s="459"/>
      <c r="BX52" s="459"/>
      <c r="BY52" s="459"/>
      <c r="BZ52" s="459"/>
      <c r="CA52" s="459"/>
      <c r="CB52" s="459"/>
      <c r="CC52" s="459"/>
      <c r="CD52" s="459"/>
      <c r="CE52" s="459"/>
      <c r="CF52" s="459"/>
      <c r="CG52" s="459"/>
      <c r="CH52" s="459"/>
      <c r="CI52" s="459"/>
      <c r="CJ52" s="459"/>
      <c r="CK52" s="459"/>
      <c r="CL52" s="459"/>
      <c r="CM52" s="459"/>
      <c r="CN52" s="459"/>
      <c r="CO52" s="459"/>
      <c r="CP52" s="459"/>
      <c r="CQ52" s="459"/>
      <c r="CR52" s="459"/>
      <c r="CS52" s="459"/>
      <c r="CT52" s="459"/>
      <c r="CU52" s="460"/>
      <c r="CV52" s="460"/>
      <c r="CW52" s="459"/>
      <c r="CX52" s="461"/>
      <c r="CY52" s="461"/>
      <c r="CZ52" s="461"/>
      <c r="DA52" s="461"/>
      <c r="DB52" s="461"/>
      <c r="DC52" s="461"/>
      <c r="DD52" s="461"/>
      <c r="DE52" s="461"/>
      <c r="DF52" s="461"/>
      <c r="DG52" s="461"/>
      <c r="DH52" s="461"/>
      <c r="DI52" s="461"/>
      <c r="DJ52" s="461">
        <f t="shared" si="8"/>
        <v>0</v>
      </c>
      <c r="DK52" s="461">
        <f t="shared" si="9"/>
        <v>0</v>
      </c>
      <c r="DL52" s="461"/>
      <c r="DM52" s="461"/>
      <c r="DN52" s="462">
        <v>1</v>
      </c>
      <c r="DO52" s="463"/>
      <c r="DP52" s="463"/>
      <c r="DQ52" s="463"/>
      <c r="DR52" s="463"/>
      <c r="DS52" s="463"/>
      <c r="DT52" s="463"/>
      <c r="DU52" s="463"/>
      <c r="DV52" s="463"/>
      <c r="DW52" s="463"/>
      <c r="DX52" s="463"/>
      <c r="DY52" s="463"/>
      <c r="DZ52" s="463"/>
      <c r="EA52" s="463"/>
      <c r="EB52" s="463"/>
      <c r="EC52" s="463"/>
      <c r="ED52" s="463"/>
      <c r="EE52" s="463"/>
      <c r="EF52" s="463"/>
      <c r="EG52" s="463"/>
      <c r="EH52" s="463"/>
      <c r="EI52" s="463"/>
      <c r="EJ52" s="463"/>
      <c r="EK52" s="463"/>
      <c r="EL52" s="463"/>
      <c r="EM52" s="422"/>
      <c r="EN52" s="463"/>
      <c r="EO52" s="463"/>
      <c r="EP52" s="463"/>
      <c r="EQ52" s="463"/>
      <c r="ER52" s="429">
        <f t="shared" si="11"/>
        <v>0</v>
      </c>
      <c r="ES52" s="429">
        <f>IFERROR(DK52/DJ52,0)</f>
        <v>0</v>
      </c>
      <c r="ET52" s="429">
        <f>IFERROR(DM52/DL52,0)</f>
        <v>0</v>
      </c>
      <c r="EU52" s="429">
        <f>IFERROR((DK52+CI52+BE52+AA52)/(Z52+BD52+CH52+DJ52),0)</f>
        <v>0</v>
      </c>
      <c r="EV52" s="429">
        <f>IFERROR((DM52+CI52+BE52+AA52)/G52,0)</f>
        <v>0</v>
      </c>
      <c r="EW52" s="590" t="s">
        <v>180</v>
      </c>
      <c r="EX52" s="578" t="s">
        <v>180</v>
      </c>
      <c r="EY52" s="578" t="s">
        <v>180</v>
      </c>
      <c r="EZ52" s="578" t="s">
        <v>180</v>
      </c>
      <c r="FA52" s="578" t="s">
        <v>180</v>
      </c>
      <c r="FB52" s="83"/>
    </row>
    <row r="53" spans="1:158" ht="24.75" customHeight="1" x14ac:dyDescent="0.25">
      <c r="A53" s="609"/>
      <c r="B53" s="572"/>
      <c r="C53" s="572"/>
      <c r="D53" s="572"/>
      <c r="E53" s="572"/>
      <c r="F53" s="76" t="s">
        <v>328</v>
      </c>
      <c r="G53" s="401">
        <f>AA53+BE53+CI53+DL53+DN53</f>
        <v>3979143000</v>
      </c>
      <c r="H53" s="401"/>
      <c r="I53" s="401"/>
      <c r="J53" s="401"/>
      <c r="K53" s="401"/>
      <c r="L53" s="401"/>
      <c r="M53" s="401"/>
      <c r="N53" s="401"/>
      <c r="O53" s="401"/>
      <c r="P53" s="401"/>
      <c r="Q53" s="401"/>
      <c r="R53" s="401"/>
      <c r="S53" s="401"/>
      <c r="T53" s="401"/>
      <c r="U53" s="401"/>
      <c r="V53" s="401"/>
      <c r="W53" s="401"/>
      <c r="X53" s="401"/>
      <c r="Y53" s="401"/>
      <c r="Z53" s="401"/>
      <c r="AA53" s="401"/>
      <c r="AB53" s="401"/>
      <c r="AC53" s="401"/>
      <c r="AD53" s="401"/>
      <c r="AE53" s="401"/>
      <c r="AF53" s="401"/>
      <c r="AG53" s="401"/>
      <c r="AH53" s="401"/>
      <c r="AI53" s="401"/>
      <c r="AJ53" s="401"/>
      <c r="AK53" s="401"/>
      <c r="AL53" s="401"/>
      <c r="AM53" s="401"/>
      <c r="AN53" s="401"/>
      <c r="AO53" s="401"/>
      <c r="AP53" s="401"/>
      <c r="AQ53" s="401"/>
      <c r="AR53" s="401"/>
      <c r="AS53" s="401"/>
      <c r="AT53" s="401"/>
      <c r="AU53" s="401"/>
      <c r="AV53" s="401"/>
      <c r="AW53" s="401"/>
      <c r="AX53" s="401"/>
      <c r="AY53" s="401"/>
      <c r="AZ53" s="401"/>
      <c r="BA53" s="401"/>
      <c r="BB53" s="401"/>
      <c r="BC53" s="401"/>
      <c r="BD53" s="401"/>
      <c r="BE53" s="401"/>
      <c r="BF53" s="401"/>
      <c r="BG53" s="401"/>
      <c r="BH53" s="401"/>
      <c r="BI53" s="401"/>
      <c r="BJ53" s="401"/>
      <c r="BK53" s="401"/>
      <c r="BL53" s="401"/>
      <c r="BM53" s="401"/>
      <c r="BN53" s="401"/>
      <c r="BO53" s="401"/>
      <c r="BP53" s="401"/>
      <c r="BQ53" s="401"/>
      <c r="BR53" s="401"/>
      <c r="BS53" s="401"/>
      <c r="BT53" s="401"/>
      <c r="BU53" s="401"/>
      <c r="BV53" s="401"/>
      <c r="BW53" s="401"/>
      <c r="BX53" s="401"/>
      <c r="BY53" s="401"/>
      <c r="BZ53" s="401"/>
      <c r="CA53" s="401"/>
      <c r="CB53" s="401"/>
      <c r="CC53" s="401"/>
      <c r="CD53" s="401"/>
      <c r="CE53" s="401"/>
      <c r="CF53" s="401"/>
      <c r="CG53" s="401"/>
      <c r="CH53" s="401"/>
      <c r="CI53" s="401"/>
      <c r="CJ53" s="401"/>
      <c r="CK53" s="401"/>
      <c r="CL53" s="401"/>
      <c r="CM53" s="401"/>
      <c r="CN53" s="401"/>
      <c r="CO53" s="401"/>
      <c r="CP53" s="401"/>
      <c r="CQ53" s="401"/>
      <c r="CR53" s="401"/>
      <c r="CS53" s="401"/>
      <c r="CT53" s="401"/>
      <c r="CU53" s="410"/>
      <c r="CV53" s="410"/>
      <c r="CW53" s="401"/>
      <c r="CX53" s="408"/>
      <c r="CY53" s="408"/>
      <c r="CZ53" s="408"/>
      <c r="DA53" s="408"/>
      <c r="DB53" s="408"/>
      <c r="DC53" s="408"/>
      <c r="DD53" s="408"/>
      <c r="DE53" s="408"/>
      <c r="DF53" s="408"/>
      <c r="DG53" s="408"/>
      <c r="DH53" s="408"/>
      <c r="DI53" s="408"/>
      <c r="DJ53" s="408">
        <f t="shared" si="8"/>
        <v>0</v>
      </c>
      <c r="DK53" s="408">
        <f t="shared" si="9"/>
        <v>0</v>
      </c>
      <c r="DL53" s="408"/>
      <c r="DM53" s="408"/>
      <c r="DN53" s="408">
        <v>3979143000</v>
      </c>
      <c r="DO53" s="403"/>
      <c r="DP53" s="403"/>
      <c r="DQ53" s="403"/>
      <c r="DR53" s="403"/>
      <c r="DS53" s="403"/>
      <c r="DT53" s="403"/>
      <c r="DU53" s="403"/>
      <c r="DV53" s="403"/>
      <c r="DW53" s="403"/>
      <c r="DX53" s="403"/>
      <c r="DY53" s="403"/>
      <c r="DZ53" s="403"/>
      <c r="EA53" s="403"/>
      <c r="EB53" s="403"/>
      <c r="EC53" s="403"/>
      <c r="ED53" s="403"/>
      <c r="EE53" s="403"/>
      <c r="EF53" s="403"/>
      <c r="EG53" s="403"/>
      <c r="EH53" s="403"/>
      <c r="EI53" s="403"/>
      <c r="EJ53" s="403"/>
      <c r="EK53" s="403"/>
      <c r="EL53" s="403"/>
      <c r="EM53" s="396"/>
      <c r="EN53" s="403"/>
      <c r="EO53" s="403"/>
      <c r="EP53" s="403"/>
      <c r="EQ53" s="403"/>
      <c r="ER53" s="400">
        <f t="shared" si="11"/>
        <v>0</v>
      </c>
      <c r="ES53" s="400">
        <f t="shared" ref="ES53:ES56" si="81">IFERROR(DK53/DJ53,0)</f>
        <v>0</v>
      </c>
      <c r="ET53" s="400">
        <f t="shared" ref="ET53:ET57" si="82">IFERROR(DM53/DL53,0)</f>
        <v>0</v>
      </c>
      <c r="EU53" s="400">
        <f t="shared" ref="EU53:EU56" si="83">IFERROR((DK53+CI53+BE53+AA53)/(Z53+BD53+CH53+DJ53),0)</f>
        <v>0</v>
      </c>
      <c r="EV53" s="400">
        <f t="shared" ref="EV53:EV56" si="84">IFERROR((DM53+CI53+BE53+AA53)/G53,0)</f>
        <v>0</v>
      </c>
      <c r="EW53" s="591"/>
      <c r="EX53" s="579"/>
      <c r="EY53" s="579"/>
      <c r="EZ53" s="579"/>
      <c r="FA53" s="579"/>
      <c r="FB53" s="83"/>
    </row>
    <row r="54" spans="1:158" ht="24.75" customHeight="1" x14ac:dyDescent="0.25">
      <c r="A54" s="609"/>
      <c r="B54" s="572"/>
      <c r="C54" s="572"/>
      <c r="D54" s="572"/>
      <c r="E54" s="572"/>
      <c r="F54" s="77" t="s">
        <v>187</v>
      </c>
      <c r="G54" s="403"/>
      <c r="H54" s="401"/>
      <c r="I54" s="401"/>
      <c r="J54" s="401"/>
      <c r="K54" s="401"/>
      <c r="L54" s="401"/>
      <c r="M54" s="401"/>
      <c r="N54" s="401"/>
      <c r="O54" s="401"/>
      <c r="P54" s="401"/>
      <c r="Q54" s="401"/>
      <c r="R54" s="401"/>
      <c r="S54" s="401"/>
      <c r="T54" s="401"/>
      <c r="U54" s="401"/>
      <c r="V54" s="401"/>
      <c r="W54" s="401"/>
      <c r="X54" s="401"/>
      <c r="Y54" s="401"/>
      <c r="Z54" s="401"/>
      <c r="AA54" s="401"/>
      <c r="AB54" s="401"/>
      <c r="AC54" s="401"/>
      <c r="AD54" s="401"/>
      <c r="AE54" s="401"/>
      <c r="AF54" s="401"/>
      <c r="AG54" s="401"/>
      <c r="AH54" s="401"/>
      <c r="AI54" s="401"/>
      <c r="AJ54" s="401"/>
      <c r="AK54" s="401"/>
      <c r="AL54" s="401"/>
      <c r="AM54" s="401"/>
      <c r="AN54" s="401"/>
      <c r="AO54" s="401"/>
      <c r="AP54" s="401"/>
      <c r="AQ54" s="401"/>
      <c r="AR54" s="401"/>
      <c r="AS54" s="401"/>
      <c r="AT54" s="401"/>
      <c r="AU54" s="401"/>
      <c r="AV54" s="401"/>
      <c r="AW54" s="401"/>
      <c r="AX54" s="401"/>
      <c r="AY54" s="401"/>
      <c r="AZ54" s="401"/>
      <c r="BA54" s="401"/>
      <c r="BB54" s="401"/>
      <c r="BC54" s="401"/>
      <c r="BD54" s="401"/>
      <c r="BE54" s="401"/>
      <c r="BF54" s="401"/>
      <c r="BG54" s="401"/>
      <c r="BH54" s="401"/>
      <c r="BI54" s="401"/>
      <c r="BJ54" s="401"/>
      <c r="BK54" s="401"/>
      <c r="BL54" s="401"/>
      <c r="BM54" s="401"/>
      <c r="BN54" s="401"/>
      <c r="BO54" s="401"/>
      <c r="BP54" s="401"/>
      <c r="BQ54" s="401"/>
      <c r="BR54" s="401"/>
      <c r="BS54" s="401"/>
      <c r="BT54" s="401"/>
      <c r="BU54" s="401"/>
      <c r="BV54" s="401"/>
      <c r="BW54" s="401"/>
      <c r="BX54" s="401"/>
      <c r="BY54" s="401"/>
      <c r="BZ54" s="401"/>
      <c r="CA54" s="401"/>
      <c r="CB54" s="401"/>
      <c r="CC54" s="401"/>
      <c r="CD54" s="401"/>
      <c r="CE54" s="401"/>
      <c r="CF54" s="401"/>
      <c r="CG54" s="401"/>
      <c r="CH54" s="401"/>
      <c r="CI54" s="401"/>
      <c r="CJ54" s="401"/>
      <c r="CK54" s="401"/>
      <c r="CL54" s="401"/>
      <c r="CM54" s="401"/>
      <c r="CN54" s="401"/>
      <c r="CO54" s="401"/>
      <c r="CP54" s="401"/>
      <c r="CQ54" s="401"/>
      <c r="CR54" s="401"/>
      <c r="CS54" s="401"/>
      <c r="CT54" s="401"/>
      <c r="CU54" s="410"/>
      <c r="CV54" s="410"/>
      <c r="CW54" s="401"/>
      <c r="CX54" s="408"/>
      <c r="CY54" s="408"/>
      <c r="CZ54" s="408"/>
      <c r="DA54" s="408"/>
      <c r="DB54" s="408"/>
      <c r="DC54" s="408"/>
      <c r="DD54" s="408"/>
      <c r="DE54" s="408"/>
      <c r="DF54" s="408"/>
      <c r="DG54" s="408"/>
      <c r="DH54" s="408"/>
      <c r="DI54" s="408"/>
      <c r="DJ54" s="408">
        <f t="shared" si="8"/>
        <v>0</v>
      </c>
      <c r="DK54" s="408">
        <f t="shared" si="9"/>
        <v>0</v>
      </c>
      <c r="DL54" s="408"/>
      <c r="DM54" s="408"/>
      <c r="DN54" s="408"/>
      <c r="DO54" s="403"/>
      <c r="DP54" s="403"/>
      <c r="DQ54" s="403"/>
      <c r="DR54" s="403"/>
      <c r="DS54" s="403"/>
      <c r="DT54" s="403"/>
      <c r="DU54" s="403"/>
      <c r="DV54" s="403"/>
      <c r="DW54" s="403"/>
      <c r="DX54" s="403"/>
      <c r="DY54" s="403"/>
      <c r="DZ54" s="403"/>
      <c r="EA54" s="403"/>
      <c r="EB54" s="403"/>
      <c r="EC54" s="403"/>
      <c r="ED54" s="403"/>
      <c r="EE54" s="403"/>
      <c r="EF54" s="403"/>
      <c r="EG54" s="403"/>
      <c r="EH54" s="403"/>
      <c r="EI54" s="403"/>
      <c r="EJ54" s="403"/>
      <c r="EK54" s="403"/>
      <c r="EL54" s="403"/>
      <c r="EM54" s="396"/>
      <c r="EN54" s="403"/>
      <c r="EO54" s="403"/>
      <c r="EP54" s="403"/>
      <c r="EQ54" s="403"/>
      <c r="ER54" s="400">
        <f t="shared" si="11"/>
        <v>0</v>
      </c>
      <c r="ES54" s="400">
        <f t="shared" si="81"/>
        <v>0</v>
      </c>
      <c r="ET54" s="400">
        <f t="shared" si="82"/>
        <v>0</v>
      </c>
      <c r="EU54" s="400">
        <f t="shared" si="83"/>
        <v>0</v>
      </c>
      <c r="EV54" s="400">
        <f t="shared" si="84"/>
        <v>0</v>
      </c>
      <c r="EW54" s="591"/>
      <c r="EX54" s="579"/>
      <c r="EY54" s="579"/>
      <c r="EZ54" s="579"/>
      <c r="FA54" s="579"/>
      <c r="FB54" s="83"/>
    </row>
    <row r="55" spans="1:158" ht="24.75" customHeight="1" x14ac:dyDescent="0.25">
      <c r="A55" s="609"/>
      <c r="B55" s="572"/>
      <c r="C55" s="572"/>
      <c r="D55" s="572"/>
      <c r="E55" s="572"/>
      <c r="F55" s="78" t="s">
        <v>329</v>
      </c>
      <c r="G55" s="411">
        <f>+AA55+BE55+CE55+CJ55+DN55</f>
        <v>0</v>
      </c>
      <c r="H55" s="401"/>
      <c r="I55" s="401"/>
      <c r="J55" s="401"/>
      <c r="K55" s="401"/>
      <c r="L55" s="401"/>
      <c r="M55" s="401"/>
      <c r="N55" s="401"/>
      <c r="O55" s="401"/>
      <c r="P55" s="401"/>
      <c r="Q55" s="401"/>
      <c r="R55" s="401"/>
      <c r="S55" s="401"/>
      <c r="T55" s="401"/>
      <c r="U55" s="401"/>
      <c r="V55" s="401"/>
      <c r="W55" s="401"/>
      <c r="X55" s="401"/>
      <c r="Y55" s="401"/>
      <c r="Z55" s="401"/>
      <c r="AA55" s="401"/>
      <c r="AB55" s="401"/>
      <c r="AC55" s="401"/>
      <c r="AD55" s="401"/>
      <c r="AE55" s="401"/>
      <c r="AF55" s="401"/>
      <c r="AG55" s="401"/>
      <c r="AH55" s="401"/>
      <c r="AI55" s="401"/>
      <c r="AJ55" s="401"/>
      <c r="AK55" s="401"/>
      <c r="AL55" s="401"/>
      <c r="AM55" s="401"/>
      <c r="AN55" s="401"/>
      <c r="AO55" s="401"/>
      <c r="AP55" s="401"/>
      <c r="AQ55" s="401"/>
      <c r="AR55" s="401"/>
      <c r="AS55" s="401"/>
      <c r="AT55" s="401"/>
      <c r="AU55" s="401"/>
      <c r="AV55" s="401"/>
      <c r="AW55" s="401"/>
      <c r="AX55" s="401"/>
      <c r="AY55" s="401"/>
      <c r="AZ55" s="401"/>
      <c r="BA55" s="401"/>
      <c r="BB55" s="401"/>
      <c r="BC55" s="401"/>
      <c r="BD55" s="401"/>
      <c r="BE55" s="401"/>
      <c r="BF55" s="401"/>
      <c r="BG55" s="401"/>
      <c r="BH55" s="401"/>
      <c r="BI55" s="401"/>
      <c r="BJ55" s="401"/>
      <c r="BK55" s="401"/>
      <c r="BL55" s="401"/>
      <c r="BM55" s="401"/>
      <c r="BN55" s="401"/>
      <c r="BO55" s="401"/>
      <c r="BP55" s="401"/>
      <c r="BQ55" s="401"/>
      <c r="BR55" s="401"/>
      <c r="BS55" s="401"/>
      <c r="BT55" s="401"/>
      <c r="BU55" s="401"/>
      <c r="BV55" s="401"/>
      <c r="BW55" s="401"/>
      <c r="BX55" s="401"/>
      <c r="BY55" s="401"/>
      <c r="BZ55" s="401"/>
      <c r="CA55" s="401"/>
      <c r="CB55" s="401"/>
      <c r="CC55" s="401"/>
      <c r="CD55" s="401"/>
      <c r="CE55" s="401"/>
      <c r="CF55" s="401"/>
      <c r="CG55" s="401"/>
      <c r="CH55" s="401"/>
      <c r="CI55" s="401"/>
      <c r="CJ55" s="401"/>
      <c r="CK55" s="401"/>
      <c r="CL55" s="401"/>
      <c r="CM55" s="401"/>
      <c r="CN55" s="401"/>
      <c r="CO55" s="401"/>
      <c r="CP55" s="401"/>
      <c r="CQ55" s="401"/>
      <c r="CR55" s="401"/>
      <c r="CS55" s="401"/>
      <c r="CT55" s="401"/>
      <c r="CU55" s="410"/>
      <c r="CV55" s="410"/>
      <c r="CW55" s="401"/>
      <c r="CX55" s="408"/>
      <c r="CY55" s="408"/>
      <c r="CZ55" s="408"/>
      <c r="DA55" s="408"/>
      <c r="DB55" s="408"/>
      <c r="DC55" s="408"/>
      <c r="DD55" s="408"/>
      <c r="DE55" s="408"/>
      <c r="DF55" s="408"/>
      <c r="DG55" s="408"/>
      <c r="DH55" s="408"/>
      <c r="DI55" s="408"/>
      <c r="DJ55" s="408">
        <f t="shared" si="8"/>
        <v>0</v>
      </c>
      <c r="DK55" s="408">
        <f t="shared" si="9"/>
        <v>0</v>
      </c>
      <c r="DL55" s="408"/>
      <c r="DM55" s="408"/>
      <c r="DN55" s="408"/>
      <c r="DO55" s="403"/>
      <c r="DP55" s="403"/>
      <c r="DQ55" s="403"/>
      <c r="DR55" s="403"/>
      <c r="DS55" s="403"/>
      <c r="DT55" s="403"/>
      <c r="DU55" s="403"/>
      <c r="DV55" s="403"/>
      <c r="DW55" s="403"/>
      <c r="DX55" s="403"/>
      <c r="DY55" s="403"/>
      <c r="DZ55" s="403"/>
      <c r="EA55" s="403"/>
      <c r="EB55" s="403"/>
      <c r="EC55" s="403"/>
      <c r="ED55" s="403"/>
      <c r="EE55" s="403"/>
      <c r="EF55" s="403"/>
      <c r="EG55" s="403"/>
      <c r="EH55" s="403"/>
      <c r="EI55" s="403"/>
      <c r="EJ55" s="403"/>
      <c r="EK55" s="403"/>
      <c r="EL55" s="403"/>
      <c r="EM55" s="396"/>
      <c r="EN55" s="403"/>
      <c r="EO55" s="403"/>
      <c r="EP55" s="403"/>
      <c r="EQ55" s="403"/>
      <c r="ER55" s="400">
        <f t="shared" si="11"/>
        <v>0</v>
      </c>
      <c r="ES55" s="400">
        <f t="shared" si="81"/>
        <v>0</v>
      </c>
      <c r="ET55" s="400">
        <f t="shared" si="82"/>
        <v>0</v>
      </c>
      <c r="EU55" s="400">
        <f t="shared" si="83"/>
        <v>0</v>
      </c>
      <c r="EV55" s="400">
        <f t="shared" si="84"/>
        <v>0</v>
      </c>
      <c r="EW55" s="591"/>
      <c r="EX55" s="579"/>
      <c r="EY55" s="579"/>
      <c r="EZ55" s="579"/>
      <c r="FA55" s="579"/>
      <c r="FB55" s="83"/>
    </row>
    <row r="56" spans="1:158" ht="24.75" customHeight="1" thickBot="1" x14ac:dyDescent="0.3">
      <c r="A56" s="609"/>
      <c r="B56" s="572"/>
      <c r="C56" s="572"/>
      <c r="D56" s="572"/>
      <c r="E56" s="572"/>
      <c r="F56" s="80" t="s">
        <v>330</v>
      </c>
      <c r="G56" s="464">
        <f>AA56+BE56+CI56+DL56+DN56</f>
        <v>0</v>
      </c>
      <c r="H56" s="464"/>
      <c r="I56" s="464"/>
      <c r="J56" s="464"/>
      <c r="K56" s="464"/>
      <c r="L56" s="464"/>
      <c r="M56" s="464"/>
      <c r="N56" s="464"/>
      <c r="O56" s="464"/>
      <c r="P56" s="464"/>
      <c r="Q56" s="464"/>
      <c r="R56" s="464"/>
      <c r="S56" s="464"/>
      <c r="T56" s="464"/>
      <c r="U56" s="464"/>
      <c r="V56" s="464"/>
      <c r="W56" s="464"/>
      <c r="X56" s="464"/>
      <c r="Y56" s="464"/>
      <c r="Z56" s="464"/>
      <c r="AA56" s="464"/>
      <c r="AB56" s="464"/>
      <c r="AC56" s="464"/>
      <c r="AD56" s="464"/>
      <c r="AE56" s="464"/>
      <c r="AF56" s="464"/>
      <c r="AG56" s="464"/>
      <c r="AH56" s="464"/>
      <c r="AI56" s="464"/>
      <c r="AJ56" s="464"/>
      <c r="AK56" s="464"/>
      <c r="AL56" s="464"/>
      <c r="AM56" s="464"/>
      <c r="AN56" s="464"/>
      <c r="AO56" s="464"/>
      <c r="AP56" s="464"/>
      <c r="AQ56" s="464"/>
      <c r="AR56" s="464"/>
      <c r="AS56" s="464"/>
      <c r="AT56" s="464"/>
      <c r="AU56" s="464"/>
      <c r="AV56" s="464"/>
      <c r="AW56" s="464"/>
      <c r="AX56" s="464"/>
      <c r="AY56" s="464"/>
      <c r="AZ56" s="464"/>
      <c r="BA56" s="464"/>
      <c r="BB56" s="464"/>
      <c r="BC56" s="464"/>
      <c r="BD56" s="464"/>
      <c r="BE56" s="464"/>
      <c r="BF56" s="464"/>
      <c r="BG56" s="464"/>
      <c r="BH56" s="464"/>
      <c r="BI56" s="464"/>
      <c r="BJ56" s="464"/>
      <c r="BK56" s="464"/>
      <c r="BL56" s="464"/>
      <c r="BM56" s="464"/>
      <c r="BN56" s="464"/>
      <c r="BO56" s="464"/>
      <c r="BP56" s="464"/>
      <c r="BQ56" s="464"/>
      <c r="BR56" s="464"/>
      <c r="BS56" s="464"/>
      <c r="BT56" s="464"/>
      <c r="BU56" s="464"/>
      <c r="BV56" s="464"/>
      <c r="BW56" s="464"/>
      <c r="BX56" s="464"/>
      <c r="BY56" s="464"/>
      <c r="BZ56" s="464"/>
      <c r="CA56" s="464"/>
      <c r="CB56" s="464"/>
      <c r="CC56" s="464"/>
      <c r="CD56" s="464"/>
      <c r="CE56" s="464"/>
      <c r="CF56" s="464"/>
      <c r="CG56" s="464"/>
      <c r="CH56" s="464"/>
      <c r="CI56" s="464"/>
      <c r="CJ56" s="464"/>
      <c r="CK56" s="464"/>
      <c r="CL56" s="464"/>
      <c r="CM56" s="464"/>
      <c r="CN56" s="464"/>
      <c r="CO56" s="464"/>
      <c r="CP56" s="464"/>
      <c r="CQ56" s="464"/>
      <c r="CR56" s="464"/>
      <c r="CS56" s="464"/>
      <c r="CT56" s="464"/>
      <c r="CU56" s="465"/>
      <c r="CV56" s="465"/>
      <c r="CW56" s="464"/>
      <c r="CX56" s="466"/>
      <c r="CY56" s="466"/>
      <c r="CZ56" s="466"/>
      <c r="DA56" s="466"/>
      <c r="DB56" s="466"/>
      <c r="DC56" s="466"/>
      <c r="DD56" s="466"/>
      <c r="DE56" s="466"/>
      <c r="DF56" s="466"/>
      <c r="DG56" s="466"/>
      <c r="DH56" s="466"/>
      <c r="DI56" s="466"/>
      <c r="DJ56" s="466">
        <f t="shared" si="8"/>
        <v>0</v>
      </c>
      <c r="DK56" s="466">
        <f t="shared" si="9"/>
        <v>0</v>
      </c>
      <c r="DL56" s="466"/>
      <c r="DM56" s="466"/>
      <c r="DN56" s="466"/>
      <c r="DO56" s="467"/>
      <c r="DP56" s="467"/>
      <c r="DQ56" s="467"/>
      <c r="DR56" s="467"/>
      <c r="DS56" s="467"/>
      <c r="DT56" s="467"/>
      <c r="DU56" s="467"/>
      <c r="DV56" s="467"/>
      <c r="DW56" s="467"/>
      <c r="DX56" s="467"/>
      <c r="DY56" s="467"/>
      <c r="DZ56" s="467"/>
      <c r="EA56" s="467"/>
      <c r="EB56" s="467"/>
      <c r="EC56" s="467"/>
      <c r="ED56" s="467"/>
      <c r="EE56" s="467"/>
      <c r="EF56" s="467"/>
      <c r="EG56" s="467"/>
      <c r="EH56" s="467"/>
      <c r="EI56" s="467"/>
      <c r="EJ56" s="467"/>
      <c r="EK56" s="467"/>
      <c r="EL56" s="467"/>
      <c r="EM56" s="415"/>
      <c r="EN56" s="467"/>
      <c r="EO56" s="467"/>
      <c r="EP56" s="467"/>
      <c r="EQ56" s="467"/>
      <c r="ER56" s="421">
        <f t="shared" si="11"/>
        <v>0</v>
      </c>
      <c r="ES56" s="421">
        <f t="shared" si="81"/>
        <v>0</v>
      </c>
      <c r="ET56" s="421">
        <f t="shared" si="82"/>
        <v>0</v>
      </c>
      <c r="EU56" s="421">
        <f t="shared" si="83"/>
        <v>0</v>
      </c>
      <c r="EV56" s="421">
        <f t="shared" si="84"/>
        <v>0</v>
      </c>
      <c r="EW56" s="591"/>
      <c r="EX56" s="579"/>
      <c r="EY56" s="579"/>
      <c r="EZ56" s="579"/>
      <c r="FA56" s="579"/>
      <c r="FB56" s="83"/>
    </row>
    <row r="57" spans="1:158" ht="24.75" customHeight="1" thickBot="1" x14ac:dyDescent="0.3">
      <c r="A57" s="609"/>
      <c r="B57" s="572"/>
      <c r="C57" s="572"/>
      <c r="D57" s="572"/>
      <c r="E57" s="572"/>
      <c r="F57" s="81" t="s">
        <v>331</v>
      </c>
      <c r="G57" s="477">
        <f>AA57+BE57+CI57+DL57+DN57</f>
        <v>0</v>
      </c>
      <c r="H57" s="476"/>
      <c r="I57" s="299"/>
      <c r="J57" s="299"/>
      <c r="K57" s="299"/>
      <c r="L57" s="299"/>
      <c r="M57" s="299"/>
      <c r="N57" s="299"/>
      <c r="O57" s="299"/>
      <c r="P57" s="299"/>
      <c r="Q57" s="299"/>
      <c r="R57" s="299"/>
      <c r="S57" s="299"/>
      <c r="T57" s="299"/>
      <c r="U57" s="299"/>
      <c r="V57" s="299"/>
      <c r="W57" s="299"/>
      <c r="X57" s="299"/>
      <c r="Y57" s="299"/>
      <c r="Z57" s="299"/>
      <c r="AA57" s="299"/>
      <c r="AB57" s="299"/>
      <c r="AC57" s="299"/>
      <c r="AD57" s="299"/>
      <c r="AE57" s="299"/>
      <c r="AF57" s="299"/>
      <c r="AG57" s="299"/>
      <c r="AH57" s="299"/>
      <c r="AI57" s="299"/>
      <c r="AJ57" s="299"/>
      <c r="AK57" s="299"/>
      <c r="AL57" s="299"/>
      <c r="AM57" s="299"/>
      <c r="AN57" s="299"/>
      <c r="AO57" s="299"/>
      <c r="AP57" s="299"/>
      <c r="AQ57" s="299"/>
      <c r="AR57" s="299"/>
      <c r="AS57" s="299"/>
      <c r="AT57" s="299"/>
      <c r="AU57" s="299"/>
      <c r="AV57" s="299"/>
      <c r="AW57" s="299"/>
      <c r="AX57" s="299"/>
      <c r="AY57" s="299"/>
      <c r="AZ57" s="299"/>
      <c r="BA57" s="299"/>
      <c r="BB57" s="299"/>
      <c r="BC57" s="299"/>
      <c r="BD57" s="299"/>
      <c r="BE57" s="299"/>
      <c r="BF57" s="299"/>
      <c r="BG57" s="299"/>
      <c r="BH57" s="299"/>
      <c r="BI57" s="299"/>
      <c r="BJ57" s="299"/>
      <c r="BK57" s="299"/>
      <c r="BL57" s="299"/>
      <c r="BM57" s="299"/>
      <c r="BN57" s="299"/>
      <c r="BO57" s="299"/>
      <c r="BP57" s="299"/>
      <c r="BQ57" s="299"/>
      <c r="BR57" s="299"/>
      <c r="BS57" s="299"/>
      <c r="BT57" s="299"/>
      <c r="BU57" s="299"/>
      <c r="BV57" s="299"/>
      <c r="BW57" s="299"/>
      <c r="BX57" s="299"/>
      <c r="BY57" s="299"/>
      <c r="BZ57" s="299"/>
      <c r="CA57" s="299"/>
      <c r="CB57" s="299"/>
      <c r="CC57" s="299"/>
      <c r="CD57" s="299"/>
      <c r="CE57" s="299"/>
      <c r="CF57" s="299"/>
      <c r="CG57" s="299"/>
      <c r="CH57" s="299"/>
      <c r="CI57" s="299"/>
      <c r="CJ57" s="299"/>
      <c r="CK57" s="299"/>
      <c r="CL57" s="299"/>
      <c r="CM57" s="299"/>
      <c r="CN57" s="299"/>
      <c r="CO57" s="299"/>
      <c r="CP57" s="299"/>
      <c r="CQ57" s="299"/>
      <c r="CR57" s="299"/>
      <c r="CS57" s="299"/>
      <c r="CT57" s="299"/>
      <c r="CU57" s="307"/>
      <c r="CV57" s="307"/>
      <c r="CW57" s="299"/>
      <c r="CX57" s="302"/>
      <c r="CY57" s="302"/>
      <c r="CZ57" s="302"/>
      <c r="DA57" s="302"/>
      <c r="DB57" s="302"/>
      <c r="DC57" s="302"/>
      <c r="DD57" s="302"/>
      <c r="DE57" s="302"/>
      <c r="DF57" s="302"/>
      <c r="DG57" s="302"/>
      <c r="DH57" s="302"/>
      <c r="DI57" s="302"/>
      <c r="DJ57" s="302">
        <f t="shared" si="8"/>
        <v>0</v>
      </c>
      <c r="DK57" s="302">
        <f t="shared" si="9"/>
        <v>0</v>
      </c>
      <c r="DL57" s="302"/>
      <c r="DM57" s="302"/>
      <c r="DN57" s="302"/>
      <c r="DO57" s="301"/>
      <c r="DP57" s="301"/>
      <c r="DQ57" s="301"/>
      <c r="DR57" s="301"/>
      <c r="DS57" s="301"/>
      <c r="DT57" s="301"/>
      <c r="DU57" s="301"/>
      <c r="DV57" s="301"/>
      <c r="DW57" s="301"/>
      <c r="DX57" s="301"/>
      <c r="DY57" s="301"/>
      <c r="DZ57" s="301"/>
      <c r="EA57" s="301"/>
      <c r="EB57" s="301"/>
      <c r="EC57" s="301"/>
      <c r="ED57" s="301"/>
      <c r="EE57" s="301"/>
      <c r="EF57" s="301"/>
      <c r="EG57" s="301"/>
      <c r="EH57" s="301"/>
      <c r="EI57" s="301"/>
      <c r="EJ57" s="301"/>
      <c r="EK57" s="301"/>
      <c r="EL57" s="301"/>
      <c r="EM57" s="303"/>
      <c r="EN57" s="301"/>
      <c r="EO57" s="301"/>
      <c r="EP57" s="301"/>
      <c r="EQ57" s="301"/>
      <c r="ER57" s="304">
        <f t="shared" si="11"/>
        <v>0</v>
      </c>
      <c r="ES57" s="304">
        <f>IFERROR(DK57/DJ57,0)</f>
        <v>0</v>
      </c>
      <c r="ET57" s="304">
        <f t="shared" si="82"/>
        <v>0</v>
      </c>
      <c r="EU57" s="304">
        <f>IFERROR((DK57+CI57+BE57+AA57)/(Z57+BD57+CH57+DJ57),0)</f>
        <v>0</v>
      </c>
      <c r="EV57" s="305">
        <f>IFERROR((DM57+CI57+BE57+AA57)/G57,0)</f>
        <v>0</v>
      </c>
      <c r="EW57" s="592"/>
      <c r="EX57" s="580"/>
      <c r="EY57" s="580"/>
      <c r="EZ57" s="580"/>
      <c r="FA57" s="580"/>
      <c r="FB57" s="83"/>
    </row>
    <row r="58" spans="1:158" ht="24.75" customHeight="1" thickBot="1" x14ac:dyDescent="0.3">
      <c r="A58" s="597" t="s">
        <v>348</v>
      </c>
      <c r="B58" s="598"/>
      <c r="C58" s="598"/>
      <c r="D58" s="598"/>
      <c r="E58" s="599"/>
      <c r="F58" s="82" t="s">
        <v>332</v>
      </c>
      <c r="G58" s="308">
        <f>G11+G18+G25+G32+G39+G46+G53</f>
        <v>21059739882</v>
      </c>
      <c r="H58" s="309">
        <f t="shared" ref="H58:DM58" si="85">H11+H18+H25+H32+H39+H46</f>
        <v>910000000</v>
      </c>
      <c r="I58" s="309">
        <f t="shared" si="85"/>
        <v>0</v>
      </c>
      <c r="J58" s="309">
        <f t="shared" si="85"/>
        <v>0</v>
      </c>
      <c r="K58" s="309">
        <f t="shared" si="85"/>
        <v>910000000</v>
      </c>
      <c r="L58" s="309">
        <f t="shared" si="85"/>
        <v>24583000</v>
      </c>
      <c r="M58" s="309">
        <f t="shared" si="85"/>
        <v>910000000</v>
      </c>
      <c r="N58" s="309">
        <f t="shared" si="85"/>
        <v>119703000</v>
      </c>
      <c r="O58" s="309">
        <f t="shared" si="85"/>
        <v>910000000</v>
      </c>
      <c r="P58" s="309">
        <f t="shared" si="85"/>
        <v>142254000</v>
      </c>
      <c r="Q58" s="309">
        <f t="shared" si="85"/>
        <v>910000000</v>
      </c>
      <c r="R58" s="309">
        <f t="shared" si="85"/>
        <v>142254000</v>
      </c>
      <c r="S58" s="309">
        <f t="shared" si="85"/>
        <v>910000000</v>
      </c>
      <c r="T58" s="309">
        <f t="shared" si="85"/>
        <v>565091445</v>
      </c>
      <c r="U58" s="309">
        <f t="shared" si="85"/>
        <v>782804445</v>
      </c>
      <c r="V58" s="309">
        <f t="shared" si="85"/>
        <v>782804445</v>
      </c>
      <c r="W58" s="309">
        <f t="shared" si="85"/>
        <v>0</v>
      </c>
      <c r="X58" s="309">
        <f t="shared" si="85"/>
        <v>0</v>
      </c>
      <c r="Y58" s="309">
        <f t="shared" si="85"/>
        <v>0</v>
      </c>
      <c r="Z58" s="309">
        <f t="shared" si="85"/>
        <v>782804445</v>
      </c>
      <c r="AA58" s="309">
        <f t="shared" si="85"/>
        <v>782804445</v>
      </c>
      <c r="AB58" s="309">
        <f t="shared" si="85"/>
        <v>6606000000</v>
      </c>
      <c r="AC58" s="309">
        <f t="shared" si="85"/>
        <v>0</v>
      </c>
      <c r="AD58" s="309">
        <f t="shared" si="85"/>
        <v>0</v>
      </c>
      <c r="AE58" s="309">
        <f t="shared" si="85"/>
        <v>113950000</v>
      </c>
      <c r="AF58" s="309">
        <f t="shared" si="85"/>
        <v>113950000</v>
      </c>
      <c r="AG58" s="309">
        <f t="shared" si="85"/>
        <v>271431000</v>
      </c>
      <c r="AH58" s="309">
        <f t="shared" si="85"/>
        <v>271431000</v>
      </c>
      <c r="AI58" s="309">
        <f t="shared" si="85"/>
        <v>656020000</v>
      </c>
      <c r="AJ58" s="309">
        <f t="shared" si="85"/>
        <v>656020000</v>
      </c>
      <c r="AK58" s="309">
        <f t="shared" si="85"/>
        <v>93208000</v>
      </c>
      <c r="AL58" s="309">
        <f t="shared" si="85"/>
        <v>93208000</v>
      </c>
      <c r="AM58" s="309">
        <f t="shared" si="85"/>
        <v>5000000</v>
      </c>
      <c r="AN58" s="309">
        <f t="shared" si="85"/>
        <v>224830000</v>
      </c>
      <c r="AO58" s="309">
        <f t="shared" si="85"/>
        <v>28957500</v>
      </c>
      <c r="AP58" s="309">
        <f t="shared" si="85"/>
        <v>0</v>
      </c>
      <c r="AQ58" s="309">
        <f t="shared" si="85"/>
        <v>0</v>
      </c>
      <c r="AR58" s="309">
        <f t="shared" si="85"/>
        <v>0</v>
      </c>
      <c r="AS58" s="309">
        <f t="shared" si="85"/>
        <v>1006239945</v>
      </c>
      <c r="AT58" s="309">
        <f t="shared" si="85"/>
        <v>0</v>
      </c>
      <c r="AU58" s="309">
        <f t="shared" si="85"/>
        <v>1177038033</v>
      </c>
      <c r="AV58" s="309">
        <f t="shared" si="85"/>
        <v>1985672000</v>
      </c>
      <c r="AW58" s="309">
        <f t="shared" si="85"/>
        <v>0</v>
      </c>
      <c r="AX58" s="309">
        <f t="shared" si="85"/>
        <v>0</v>
      </c>
      <c r="AY58" s="309">
        <f t="shared" si="85"/>
        <v>357016055</v>
      </c>
      <c r="AZ58" s="309">
        <f t="shared" si="85"/>
        <v>346281400</v>
      </c>
      <c r="BA58" s="309">
        <f t="shared" si="85"/>
        <v>3708860533</v>
      </c>
      <c r="BB58" s="309">
        <f t="shared" si="85"/>
        <v>3708860533</v>
      </c>
      <c r="BC58" s="309">
        <f t="shared" si="85"/>
        <v>3691392400</v>
      </c>
      <c r="BD58" s="309">
        <f t="shared" si="85"/>
        <v>3708860533</v>
      </c>
      <c r="BE58" s="309">
        <f t="shared" si="85"/>
        <v>3691392400</v>
      </c>
      <c r="BF58" s="309">
        <f t="shared" si="85"/>
        <v>6566291000</v>
      </c>
      <c r="BG58" s="309">
        <f t="shared" si="85"/>
        <v>2013884001</v>
      </c>
      <c r="BH58" s="309">
        <f t="shared" si="85"/>
        <v>2013884000</v>
      </c>
      <c r="BI58" s="309">
        <f t="shared" si="85"/>
        <v>90552000</v>
      </c>
      <c r="BJ58" s="309">
        <f t="shared" si="85"/>
        <v>0</v>
      </c>
      <c r="BK58" s="309">
        <f t="shared" si="85"/>
        <v>0</v>
      </c>
      <c r="BL58" s="309">
        <f t="shared" si="85"/>
        <v>0</v>
      </c>
      <c r="BM58" s="309">
        <f t="shared" si="85"/>
        <v>18152533</v>
      </c>
      <c r="BN58" s="309">
        <f t="shared" si="85"/>
        <v>0</v>
      </c>
      <c r="BO58" s="309">
        <f t="shared" si="85"/>
        <v>0</v>
      </c>
      <c r="BP58" s="309">
        <f t="shared" si="85"/>
        <v>0</v>
      </c>
      <c r="BQ58" s="309">
        <f t="shared" si="85"/>
        <v>183996420</v>
      </c>
      <c r="BR58" s="309">
        <f t="shared" si="85"/>
        <v>14128533</v>
      </c>
      <c r="BS58" s="309">
        <f t="shared" si="85"/>
        <v>4222620000</v>
      </c>
      <c r="BT58" s="309">
        <f t="shared" si="85"/>
        <v>0</v>
      </c>
      <c r="BU58" s="309">
        <f t="shared" si="85"/>
        <v>0</v>
      </c>
      <c r="BV58" s="309">
        <f t="shared" si="85"/>
        <v>133572912</v>
      </c>
      <c r="BW58" s="309">
        <f t="shared" si="85"/>
        <v>0</v>
      </c>
      <c r="BX58" s="309">
        <f t="shared" si="85"/>
        <v>23720700</v>
      </c>
      <c r="BY58" s="309">
        <f t="shared" si="85"/>
        <v>24430046</v>
      </c>
      <c r="BZ58" s="309">
        <f t="shared" si="85"/>
        <v>0</v>
      </c>
      <c r="CA58" s="309">
        <f t="shared" si="85"/>
        <v>3494000</v>
      </c>
      <c r="CB58" s="309">
        <f t="shared" si="85"/>
        <v>16080333</v>
      </c>
      <c r="CC58" s="309">
        <f t="shared" si="85"/>
        <v>-6122820</v>
      </c>
      <c r="CD58" s="309">
        <f t="shared" si="85"/>
        <v>4319744798</v>
      </c>
      <c r="CE58" s="309">
        <f t="shared" si="85"/>
        <v>6551006180</v>
      </c>
      <c r="CF58" s="309">
        <f t="shared" si="85"/>
        <v>6551006180</v>
      </c>
      <c r="CG58" s="309">
        <f t="shared" si="85"/>
        <v>6521131276</v>
      </c>
      <c r="CH58" s="309">
        <f t="shared" si="85"/>
        <v>6551006180</v>
      </c>
      <c r="CI58" s="309">
        <f t="shared" si="85"/>
        <v>6521131276</v>
      </c>
      <c r="CJ58" s="309">
        <f t="shared" si="85"/>
        <v>3858734000</v>
      </c>
      <c r="CK58" s="309">
        <f t="shared" si="85"/>
        <v>558000000</v>
      </c>
      <c r="CL58" s="309">
        <f t="shared" si="85"/>
        <v>558000000</v>
      </c>
      <c r="CM58" s="309">
        <f t="shared" si="85"/>
        <v>1355570000</v>
      </c>
      <c r="CN58" s="309">
        <f t="shared" si="85"/>
        <v>1355570000</v>
      </c>
      <c r="CO58" s="309">
        <f t="shared" si="85"/>
        <v>304601000</v>
      </c>
      <c r="CP58" s="309">
        <f t="shared" si="85"/>
        <v>304601000</v>
      </c>
      <c r="CQ58" s="309">
        <f t="shared" si="85"/>
        <v>998344000</v>
      </c>
      <c r="CR58" s="309">
        <f t="shared" si="85"/>
        <v>0</v>
      </c>
      <c r="CS58" s="309">
        <f t="shared" si="85"/>
        <v>107800000</v>
      </c>
      <c r="CT58" s="309">
        <f t="shared" si="85"/>
        <v>0</v>
      </c>
      <c r="CU58" s="310">
        <f t="shared" si="85"/>
        <v>1036128750</v>
      </c>
      <c r="CV58" s="310">
        <f t="shared" si="85"/>
        <v>53130000</v>
      </c>
      <c r="CW58" s="309">
        <f t="shared" si="85"/>
        <v>0</v>
      </c>
      <c r="CX58" s="311">
        <f t="shared" si="85"/>
        <v>412656200</v>
      </c>
      <c r="CY58" s="311">
        <f t="shared" si="85"/>
        <v>0</v>
      </c>
      <c r="CZ58" s="311">
        <f t="shared" si="85"/>
        <v>856590475</v>
      </c>
      <c r="DA58" s="311">
        <f t="shared" si="85"/>
        <v>-46759989</v>
      </c>
      <c r="DB58" s="311">
        <f t="shared" si="85"/>
        <v>212900011</v>
      </c>
      <c r="DC58" s="311">
        <f t="shared" si="85"/>
        <v>0</v>
      </c>
      <c r="DD58" s="311">
        <f t="shared" si="85"/>
        <v>0</v>
      </c>
      <c r="DE58" s="311">
        <f t="shared" si="85"/>
        <v>0</v>
      </c>
      <c r="DF58" s="311">
        <f t="shared" si="85"/>
        <v>111214771</v>
      </c>
      <c r="DG58" s="311">
        <f t="shared" si="85"/>
        <v>0</v>
      </c>
      <c r="DH58" s="311">
        <f t="shared" si="85"/>
        <v>267705000</v>
      </c>
      <c r="DI58" s="311">
        <f t="shared" si="85"/>
        <v>4313683761</v>
      </c>
      <c r="DJ58" s="311">
        <f t="shared" si="8"/>
        <v>4313683761</v>
      </c>
      <c r="DK58" s="311">
        <f t="shared" si="9"/>
        <v>4132367457</v>
      </c>
      <c r="DL58" s="311">
        <f t="shared" si="85"/>
        <v>4313683761</v>
      </c>
      <c r="DM58" s="311">
        <f t="shared" si="85"/>
        <v>4132367457</v>
      </c>
      <c r="DN58" s="472">
        <f>DN11+DN18+DN25+DN32+DN39+DN46+DN53</f>
        <v>5750728000</v>
      </c>
      <c r="DO58" s="468">
        <f t="shared" ref="DO58:EQ58" si="86">DO11+DO25+DO32+DO39+DO46</f>
        <v>0</v>
      </c>
      <c r="DP58" s="469">
        <f t="shared" si="86"/>
        <v>0</v>
      </c>
      <c r="DQ58" s="469">
        <f t="shared" si="86"/>
        <v>0</v>
      </c>
      <c r="DR58" s="469">
        <f t="shared" si="86"/>
        <v>0</v>
      </c>
      <c r="DS58" s="469">
        <f t="shared" si="86"/>
        <v>0</v>
      </c>
      <c r="DT58" s="469">
        <f t="shared" si="86"/>
        <v>0</v>
      </c>
      <c r="DU58" s="469">
        <f t="shared" si="86"/>
        <v>0</v>
      </c>
      <c r="DV58" s="469">
        <f t="shared" si="86"/>
        <v>0</v>
      </c>
      <c r="DW58" s="469">
        <f t="shared" si="86"/>
        <v>0</v>
      </c>
      <c r="DX58" s="469">
        <f t="shared" si="86"/>
        <v>0</v>
      </c>
      <c r="DY58" s="469">
        <f t="shared" si="86"/>
        <v>0</v>
      </c>
      <c r="DZ58" s="469">
        <f t="shared" si="86"/>
        <v>0</v>
      </c>
      <c r="EA58" s="469">
        <f t="shared" si="86"/>
        <v>0</v>
      </c>
      <c r="EB58" s="469">
        <f t="shared" si="86"/>
        <v>0</v>
      </c>
      <c r="EC58" s="469">
        <f t="shared" si="86"/>
        <v>0</v>
      </c>
      <c r="ED58" s="469">
        <f t="shared" si="86"/>
        <v>0</v>
      </c>
      <c r="EE58" s="469">
        <f t="shared" si="86"/>
        <v>0</v>
      </c>
      <c r="EF58" s="469">
        <f t="shared" si="86"/>
        <v>0</v>
      </c>
      <c r="EG58" s="469">
        <f t="shared" si="86"/>
        <v>0</v>
      </c>
      <c r="EH58" s="469">
        <f t="shared" si="86"/>
        <v>0</v>
      </c>
      <c r="EI58" s="469">
        <f t="shared" si="86"/>
        <v>0</v>
      </c>
      <c r="EJ58" s="469">
        <f t="shared" si="86"/>
        <v>0</v>
      </c>
      <c r="EK58" s="469">
        <f t="shared" si="86"/>
        <v>0</v>
      </c>
      <c r="EL58" s="469">
        <f t="shared" si="86"/>
        <v>0</v>
      </c>
      <c r="EM58" s="469">
        <f t="shared" si="86"/>
        <v>229755000</v>
      </c>
      <c r="EN58" s="469">
        <f t="shared" si="86"/>
        <v>229755000</v>
      </c>
      <c r="EO58" s="469">
        <f t="shared" si="86"/>
        <v>0</v>
      </c>
      <c r="EP58" s="469">
        <f t="shared" si="86"/>
        <v>229755000</v>
      </c>
      <c r="EQ58" s="469">
        <f t="shared" si="86"/>
        <v>0</v>
      </c>
      <c r="ER58" s="586"/>
      <c r="ES58" s="587"/>
      <c r="ET58" s="587"/>
      <c r="EU58" s="587"/>
      <c r="EV58" s="587"/>
      <c r="EW58" s="588"/>
      <c r="EX58" s="588"/>
      <c r="EY58" s="588"/>
      <c r="EZ58" s="588"/>
      <c r="FA58" s="588"/>
      <c r="FB58" s="84"/>
    </row>
    <row r="59" spans="1:158" ht="24.75" customHeight="1" x14ac:dyDescent="0.25">
      <c r="A59" s="600"/>
      <c r="B59" s="601"/>
      <c r="C59" s="601"/>
      <c r="D59" s="601"/>
      <c r="E59" s="602"/>
      <c r="F59" s="322" t="s">
        <v>349</v>
      </c>
      <c r="G59" s="312">
        <f>G14+G21+G28+G35+G42+G49</f>
        <v>2335810824.0599999</v>
      </c>
      <c r="H59" s="313">
        <f t="shared" ref="H59:DN59" si="87">H14+H21+H28+H35+H42+H49</f>
        <v>0</v>
      </c>
      <c r="I59" s="313">
        <f t="shared" si="87"/>
        <v>0</v>
      </c>
      <c r="J59" s="313">
        <f t="shared" si="87"/>
        <v>0</v>
      </c>
      <c r="K59" s="313">
        <f t="shared" si="87"/>
        <v>0</v>
      </c>
      <c r="L59" s="313">
        <f t="shared" si="87"/>
        <v>0</v>
      </c>
      <c r="M59" s="313">
        <f t="shared" si="87"/>
        <v>0</v>
      </c>
      <c r="N59" s="313">
        <f t="shared" si="87"/>
        <v>0</v>
      </c>
      <c r="O59" s="313">
        <f t="shared" si="87"/>
        <v>0</v>
      </c>
      <c r="P59" s="313">
        <f t="shared" si="87"/>
        <v>0</v>
      </c>
      <c r="Q59" s="313">
        <f t="shared" si="87"/>
        <v>0</v>
      </c>
      <c r="R59" s="313">
        <f t="shared" si="87"/>
        <v>0</v>
      </c>
      <c r="S59" s="313">
        <f t="shared" si="87"/>
        <v>0</v>
      </c>
      <c r="T59" s="313">
        <f t="shared" si="87"/>
        <v>0</v>
      </c>
      <c r="U59" s="313">
        <f t="shared" si="87"/>
        <v>0</v>
      </c>
      <c r="V59" s="313">
        <f t="shared" si="87"/>
        <v>0</v>
      </c>
      <c r="W59" s="313">
        <f t="shared" si="87"/>
        <v>0</v>
      </c>
      <c r="X59" s="313">
        <f t="shared" si="87"/>
        <v>0</v>
      </c>
      <c r="Y59" s="313">
        <f t="shared" si="87"/>
        <v>0</v>
      </c>
      <c r="Z59" s="313">
        <f t="shared" si="87"/>
        <v>0</v>
      </c>
      <c r="AA59" s="313">
        <f t="shared" si="87"/>
        <v>0</v>
      </c>
      <c r="AB59" s="313">
        <f t="shared" si="87"/>
        <v>284098525.48099995</v>
      </c>
      <c r="AC59" s="313">
        <f t="shared" si="87"/>
        <v>23873000</v>
      </c>
      <c r="AD59" s="313">
        <f t="shared" si="87"/>
        <v>23873000</v>
      </c>
      <c r="AE59" s="313">
        <f t="shared" si="87"/>
        <v>45658519</v>
      </c>
      <c r="AF59" s="313">
        <f t="shared" si="87"/>
        <v>45658519</v>
      </c>
      <c r="AG59" s="313">
        <f t="shared" si="87"/>
        <v>81230680</v>
      </c>
      <c r="AH59" s="313">
        <f t="shared" si="87"/>
        <v>81230680</v>
      </c>
      <c r="AI59" s="313">
        <f t="shared" si="87"/>
        <v>26673400</v>
      </c>
      <c r="AJ59" s="313">
        <f t="shared" si="87"/>
        <v>26673400</v>
      </c>
      <c r="AK59" s="313">
        <f t="shared" si="87"/>
        <v>40001767.039999999</v>
      </c>
      <c r="AL59" s="313">
        <f t="shared" si="87"/>
        <v>40001766.960000008</v>
      </c>
      <c r="AM59" s="313">
        <f t="shared" si="87"/>
        <v>60125326.129999995</v>
      </c>
      <c r="AN59" s="313">
        <f t="shared" si="87"/>
        <v>62339267</v>
      </c>
      <c r="AO59" s="313">
        <f t="shared" si="87"/>
        <v>6486275.9099999964</v>
      </c>
      <c r="AP59" s="313">
        <f t="shared" si="87"/>
        <v>0</v>
      </c>
      <c r="AQ59" s="313">
        <f t="shared" si="87"/>
        <v>0</v>
      </c>
      <c r="AR59" s="313">
        <f t="shared" si="87"/>
        <v>4272033</v>
      </c>
      <c r="AS59" s="313">
        <f t="shared" si="87"/>
        <v>0</v>
      </c>
      <c r="AT59" s="313">
        <f t="shared" si="87"/>
        <v>0</v>
      </c>
      <c r="AU59" s="313">
        <f t="shared" si="87"/>
        <v>-302</v>
      </c>
      <c r="AV59" s="313">
        <f t="shared" si="87"/>
        <v>0</v>
      </c>
      <c r="AW59" s="313">
        <f t="shared" si="87"/>
        <v>0</v>
      </c>
      <c r="AX59" s="313">
        <f t="shared" si="87"/>
        <v>0</v>
      </c>
      <c r="AY59" s="313">
        <f t="shared" si="87"/>
        <v>0</v>
      </c>
      <c r="AZ59" s="313">
        <f t="shared" si="87"/>
        <v>0</v>
      </c>
      <c r="BA59" s="313">
        <f t="shared" si="87"/>
        <v>284048666.07999998</v>
      </c>
      <c r="BB59" s="313">
        <f t="shared" si="87"/>
        <v>284048666.07999998</v>
      </c>
      <c r="BC59" s="313">
        <f t="shared" si="87"/>
        <v>284048665.96000004</v>
      </c>
      <c r="BD59" s="313">
        <f t="shared" si="87"/>
        <v>284048666.07999998</v>
      </c>
      <c r="BE59" s="313">
        <f t="shared" si="87"/>
        <v>284048665.96000004</v>
      </c>
      <c r="BF59" s="313">
        <f t="shared" si="87"/>
        <v>550725999</v>
      </c>
      <c r="BG59" s="313">
        <f t="shared" si="87"/>
        <v>61323642</v>
      </c>
      <c r="BH59" s="313">
        <f t="shared" si="87"/>
        <v>57892153</v>
      </c>
      <c r="BI59" s="313">
        <f t="shared" si="87"/>
        <v>39734369</v>
      </c>
      <c r="BJ59" s="313">
        <f t="shared" si="87"/>
        <v>16918789</v>
      </c>
      <c r="BK59" s="313">
        <f t="shared" si="87"/>
        <v>0</v>
      </c>
      <c r="BL59" s="313">
        <f t="shared" si="87"/>
        <v>17663157</v>
      </c>
      <c r="BM59" s="313">
        <f t="shared" si="87"/>
        <v>112506455.00000001</v>
      </c>
      <c r="BN59" s="313">
        <f t="shared" si="87"/>
        <v>2992760</v>
      </c>
      <c r="BO59" s="313">
        <f t="shared" si="87"/>
        <v>336000000</v>
      </c>
      <c r="BP59" s="313">
        <f t="shared" si="87"/>
        <v>102502031</v>
      </c>
      <c r="BQ59" s="313">
        <f t="shared" si="87"/>
        <v>0</v>
      </c>
      <c r="BR59" s="313">
        <f t="shared" si="87"/>
        <v>37542576</v>
      </c>
      <c r="BS59" s="313">
        <f t="shared" si="87"/>
        <v>0</v>
      </c>
      <c r="BT59" s="313">
        <f t="shared" si="87"/>
        <v>138905000</v>
      </c>
      <c r="BU59" s="313">
        <f t="shared" si="87"/>
        <v>0</v>
      </c>
      <c r="BV59" s="313">
        <f t="shared" si="87"/>
        <v>4122333</v>
      </c>
      <c r="BW59" s="313">
        <f t="shared" si="87"/>
        <v>0</v>
      </c>
      <c r="BX59" s="313">
        <f t="shared" si="87"/>
        <v>0</v>
      </c>
      <c r="BY59" s="313">
        <f t="shared" si="87"/>
        <v>0</v>
      </c>
      <c r="BZ59" s="313">
        <f t="shared" si="87"/>
        <v>0</v>
      </c>
      <c r="CA59" s="313">
        <f t="shared" si="87"/>
        <v>0</v>
      </c>
      <c r="CB59" s="313">
        <f t="shared" si="87"/>
        <v>0</v>
      </c>
      <c r="CC59" s="313">
        <f t="shared" si="87"/>
        <v>0</v>
      </c>
      <c r="CD59" s="313">
        <f t="shared" si="87"/>
        <v>168000000</v>
      </c>
      <c r="CE59" s="313">
        <f t="shared" si="87"/>
        <v>549564466</v>
      </c>
      <c r="CF59" s="313">
        <f t="shared" si="87"/>
        <v>549564466</v>
      </c>
      <c r="CG59" s="313">
        <f t="shared" si="87"/>
        <v>546538799</v>
      </c>
      <c r="CH59" s="313">
        <f t="shared" si="87"/>
        <v>549564466</v>
      </c>
      <c r="CI59" s="313">
        <f t="shared" si="87"/>
        <v>546538799</v>
      </c>
      <c r="CJ59" s="313">
        <f t="shared" si="87"/>
        <v>1502230766</v>
      </c>
      <c r="CK59" s="313">
        <f t="shared" si="87"/>
        <v>63704913</v>
      </c>
      <c r="CL59" s="313">
        <f t="shared" si="87"/>
        <v>63704913</v>
      </c>
      <c r="CM59" s="313">
        <f t="shared" si="87"/>
        <v>116709604</v>
      </c>
      <c r="CN59" s="313">
        <f t="shared" si="87"/>
        <v>116709604</v>
      </c>
      <c r="CO59" s="313">
        <f t="shared" si="87"/>
        <v>66397667.000000007</v>
      </c>
      <c r="CP59" s="313">
        <f t="shared" si="87"/>
        <v>66397666</v>
      </c>
      <c r="CQ59" s="313">
        <f t="shared" si="87"/>
        <v>222233453.48141572</v>
      </c>
      <c r="CR59" s="313">
        <f t="shared" si="87"/>
        <v>66632149</v>
      </c>
      <c r="CS59" s="313">
        <f t="shared" si="87"/>
        <v>132484712.51858425</v>
      </c>
      <c r="CT59" s="313">
        <f t="shared" si="87"/>
        <v>73870781.775167286</v>
      </c>
      <c r="CU59" s="314">
        <f t="shared" si="87"/>
        <v>450350208</v>
      </c>
      <c r="CV59" s="314">
        <f t="shared" si="87"/>
        <v>257857015.84373313</v>
      </c>
      <c r="CW59" s="313">
        <f t="shared" si="87"/>
        <v>0</v>
      </c>
      <c r="CX59" s="315">
        <f t="shared" si="87"/>
        <v>342524300</v>
      </c>
      <c r="CY59" s="315">
        <f t="shared" si="87"/>
        <v>0</v>
      </c>
      <c r="CZ59" s="315">
        <f t="shared" si="87"/>
        <v>0</v>
      </c>
      <c r="DA59" s="315">
        <f t="shared" si="87"/>
        <v>0</v>
      </c>
      <c r="DB59" s="315">
        <f t="shared" si="87"/>
        <v>49514894</v>
      </c>
      <c r="DC59" s="315">
        <f t="shared" si="87"/>
        <v>0</v>
      </c>
      <c r="DD59" s="315">
        <f t="shared" si="87"/>
        <v>0</v>
      </c>
      <c r="DE59" s="315">
        <f t="shared" si="87"/>
        <v>0</v>
      </c>
      <c r="DF59" s="315">
        <f t="shared" si="87"/>
        <v>335212416</v>
      </c>
      <c r="DG59" s="315">
        <f t="shared" si="87"/>
        <v>450317134</v>
      </c>
      <c r="DH59" s="315">
        <f t="shared" si="87"/>
        <v>45771264</v>
      </c>
      <c r="DI59" s="315">
        <f t="shared" si="87"/>
        <v>1502197692</v>
      </c>
      <c r="DJ59" s="315">
        <f t="shared" si="8"/>
        <v>1502197692</v>
      </c>
      <c r="DK59" s="315">
        <f t="shared" si="9"/>
        <v>1418195003.6189003</v>
      </c>
      <c r="DL59" s="315">
        <f t="shared" si="87"/>
        <v>1502197692</v>
      </c>
      <c r="DM59" s="315">
        <f t="shared" si="87"/>
        <v>1418195003.6189003</v>
      </c>
      <c r="DN59" s="316">
        <f t="shared" si="87"/>
        <v>0</v>
      </c>
      <c r="DO59" s="470">
        <f t="shared" ref="DO59:EQ59" si="88">DO14+DO28+DO35+DO42+DO49</f>
        <v>0</v>
      </c>
      <c r="DP59" s="471">
        <f t="shared" si="88"/>
        <v>0</v>
      </c>
      <c r="DQ59" s="471">
        <f t="shared" si="88"/>
        <v>0</v>
      </c>
      <c r="DR59" s="471">
        <f t="shared" si="88"/>
        <v>0</v>
      </c>
      <c r="DS59" s="471">
        <f t="shared" si="88"/>
        <v>0</v>
      </c>
      <c r="DT59" s="471">
        <f t="shared" si="88"/>
        <v>0</v>
      </c>
      <c r="DU59" s="471">
        <f t="shared" si="88"/>
        <v>0</v>
      </c>
      <c r="DV59" s="471">
        <f t="shared" si="88"/>
        <v>0</v>
      </c>
      <c r="DW59" s="471">
        <f t="shared" si="88"/>
        <v>0</v>
      </c>
      <c r="DX59" s="471">
        <f t="shared" si="88"/>
        <v>0</v>
      </c>
      <c r="DY59" s="471">
        <f t="shared" si="88"/>
        <v>0</v>
      </c>
      <c r="DZ59" s="471">
        <f t="shared" si="88"/>
        <v>0</v>
      </c>
      <c r="EA59" s="471">
        <f t="shared" si="88"/>
        <v>0</v>
      </c>
      <c r="EB59" s="471">
        <f t="shared" si="88"/>
        <v>0</v>
      </c>
      <c r="EC59" s="471">
        <f t="shared" si="88"/>
        <v>0</v>
      </c>
      <c r="ED59" s="471">
        <f t="shared" si="88"/>
        <v>0</v>
      </c>
      <c r="EE59" s="471">
        <f t="shared" si="88"/>
        <v>0</v>
      </c>
      <c r="EF59" s="471">
        <f t="shared" si="88"/>
        <v>0</v>
      </c>
      <c r="EG59" s="471">
        <f t="shared" si="88"/>
        <v>0</v>
      </c>
      <c r="EH59" s="471">
        <f t="shared" si="88"/>
        <v>0</v>
      </c>
      <c r="EI59" s="471">
        <f t="shared" si="88"/>
        <v>0</v>
      </c>
      <c r="EJ59" s="471">
        <f t="shared" si="88"/>
        <v>0</v>
      </c>
      <c r="EK59" s="471">
        <f t="shared" si="88"/>
        <v>0</v>
      </c>
      <c r="EL59" s="471">
        <f t="shared" si="88"/>
        <v>0</v>
      </c>
      <c r="EM59" s="471">
        <f t="shared" si="88"/>
        <v>45771264</v>
      </c>
      <c r="EN59" s="471">
        <f t="shared" si="88"/>
        <v>45771264</v>
      </c>
      <c r="EO59" s="471">
        <f t="shared" si="88"/>
        <v>0</v>
      </c>
      <c r="EP59" s="471">
        <f t="shared" si="88"/>
        <v>45771264</v>
      </c>
      <c r="EQ59" s="471">
        <f t="shared" si="88"/>
        <v>0</v>
      </c>
      <c r="ER59" s="588"/>
      <c r="ES59" s="589"/>
      <c r="ET59" s="589"/>
      <c r="EU59" s="589"/>
      <c r="EV59" s="589"/>
      <c r="EW59" s="589"/>
      <c r="EX59" s="589"/>
      <c r="EY59" s="589"/>
      <c r="EZ59" s="589"/>
      <c r="FA59" s="588"/>
      <c r="FB59" s="84"/>
    </row>
    <row r="60" spans="1:158" ht="24.75" customHeight="1" thickBot="1" x14ac:dyDescent="0.3">
      <c r="A60" s="603"/>
      <c r="B60" s="604"/>
      <c r="C60" s="604"/>
      <c r="D60" s="604"/>
      <c r="E60" s="605"/>
      <c r="F60" s="323" t="s">
        <v>350</v>
      </c>
      <c r="G60" s="317">
        <f t="shared" ref="G60:EQ60" si="89">G58+G59</f>
        <v>23395550706.060001</v>
      </c>
      <c r="H60" s="318">
        <f t="shared" si="89"/>
        <v>910000000</v>
      </c>
      <c r="I60" s="318">
        <f t="shared" si="89"/>
        <v>0</v>
      </c>
      <c r="J60" s="318">
        <f t="shared" si="89"/>
        <v>0</v>
      </c>
      <c r="K60" s="318">
        <f t="shared" si="89"/>
        <v>910000000</v>
      </c>
      <c r="L60" s="318">
        <f t="shared" si="89"/>
        <v>24583000</v>
      </c>
      <c r="M60" s="318">
        <f t="shared" si="89"/>
        <v>910000000</v>
      </c>
      <c r="N60" s="318">
        <f t="shared" si="89"/>
        <v>119703000</v>
      </c>
      <c r="O60" s="318">
        <f t="shared" si="89"/>
        <v>910000000</v>
      </c>
      <c r="P60" s="318">
        <f t="shared" si="89"/>
        <v>142254000</v>
      </c>
      <c r="Q60" s="318">
        <f t="shared" si="89"/>
        <v>910000000</v>
      </c>
      <c r="R60" s="318">
        <f t="shared" si="89"/>
        <v>142254000</v>
      </c>
      <c r="S60" s="318">
        <f t="shared" si="89"/>
        <v>910000000</v>
      </c>
      <c r="T60" s="318">
        <f t="shared" si="89"/>
        <v>565091445</v>
      </c>
      <c r="U60" s="318">
        <f t="shared" si="89"/>
        <v>782804445</v>
      </c>
      <c r="V60" s="318">
        <f t="shared" si="89"/>
        <v>782804445</v>
      </c>
      <c r="W60" s="318">
        <f t="shared" si="89"/>
        <v>0</v>
      </c>
      <c r="X60" s="318">
        <f t="shared" si="89"/>
        <v>0</v>
      </c>
      <c r="Y60" s="318">
        <f t="shared" si="89"/>
        <v>0</v>
      </c>
      <c r="Z60" s="318">
        <f t="shared" si="89"/>
        <v>782804445</v>
      </c>
      <c r="AA60" s="318">
        <f t="shared" si="89"/>
        <v>782804445</v>
      </c>
      <c r="AB60" s="318">
        <f t="shared" si="89"/>
        <v>6890098525.4809999</v>
      </c>
      <c r="AC60" s="318">
        <f t="shared" si="89"/>
        <v>23873000</v>
      </c>
      <c r="AD60" s="318">
        <f t="shared" si="89"/>
        <v>23873000</v>
      </c>
      <c r="AE60" s="318">
        <f t="shared" si="89"/>
        <v>159608519</v>
      </c>
      <c r="AF60" s="318">
        <f t="shared" si="89"/>
        <v>159608519</v>
      </c>
      <c r="AG60" s="318">
        <f t="shared" si="89"/>
        <v>352661680</v>
      </c>
      <c r="AH60" s="318">
        <f t="shared" si="89"/>
        <v>352661680</v>
      </c>
      <c r="AI60" s="318">
        <f t="shared" si="89"/>
        <v>682693400</v>
      </c>
      <c r="AJ60" s="318">
        <f t="shared" si="89"/>
        <v>682693400</v>
      </c>
      <c r="AK60" s="318">
        <f t="shared" si="89"/>
        <v>133209767.03999999</v>
      </c>
      <c r="AL60" s="318">
        <f t="shared" si="89"/>
        <v>133209766.96000001</v>
      </c>
      <c r="AM60" s="318">
        <f t="shared" si="89"/>
        <v>65125326.129999995</v>
      </c>
      <c r="AN60" s="318">
        <f t="shared" si="89"/>
        <v>287169267</v>
      </c>
      <c r="AO60" s="318">
        <f t="shared" si="89"/>
        <v>35443775.909999996</v>
      </c>
      <c r="AP60" s="318">
        <f t="shared" si="89"/>
        <v>0</v>
      </c>
      <c r="AQ60" s="318">
        <f t="shared" si="89"/>
        <v>0</v>
      </c>
      <c r="AR60" s="318">
        <f t="shared" si="89"/>
        <v>4272033</v>
      </c>
      <c r="AS60" s="318">
        <f t="shared" si="89"/>
        <v>1006239945</v>
      </c>
      <c r="AT60" s="318">
        <f t="shared" si="89"/>
        <v>0</v>
      </c>
      <c r="AU60" s="318">
        <f t="shared" si="89"/>
        <v>1177037731</v>
      </c>
      <c r="AV60" s="318">
        <f t="shared" si="89"/>
        <v>1985672000</v>
      </c>
      <c r="AW60" s="318">
        <f t="shared" si="89"/>
        <v>0</v>
      </c>
      <c r="AX60" s="318">
        <f t="shared" si="89"/>
        <v>0</v>
      </c>
      <c r="AY60" s="318">
        <f t="shared" si="89"/>
        <v>357016055</v>
      </c>
      <c r="AZ60" s="318">
        <f t="shared" si="89"/>
        <v>346281400</v>
      </c>
      <c r="BA60" s="318">
        <f t="shared" si="89"/>
        <v>3992909199.0799999</v>
      </c>
      <c r="BB60" s="318">
        <f t="shared" si="89"/>
        <v>3992909199.0799999</v>
      </c>
      <c r="BC60" s="318">
        <f t="shared" si="89"/>
        <v>3975441065.96</v>
      </c>
      <c r="BD60" s="318">
        <f t="shared" si="89"/>
        <v>3992909199.0799999</v>
      </c>
      <c r="BE60" s="318">
        <f t="shared" si="89"/>
        <v>3975441065.96</v>
      </c>
      <c r="BF60" s="318">
        <f t="shared" si="89"/>
        <v>7117016999</v>
      </c>
      <c r="BG60" s="318">
        <f t="shared" si="89"/>
        <v>2075207643</v>
      </c>
      <c r="BH60" s="318">
        <f t="shared" si="89"/>
        <v>2071776153</v>
      </c>
      <c r="BI60" s="318">
        <f t="shared" si="89"/>
        <v>130286369</v>
      </c>
      <c r="BJ60" s="318">
        <f t="shared" si="89"/>
        <v>16918789</v>
      </c>
      <c r="BK60" s="318">
        <f t="shared" si="89"/>
        <v>0</v>
      </c>
      <c r="BL60" s="318">
        <f t="shared" si="89"/>
        <v>17663157</v>
      </c>
      <c r="BM60" s="318">
        <f t="shared" si="89"/>
        <v>130658988.00000001</v>
      </c>
      <c r="BN60" s="318">
        <f t="shared" si="89"/>
        <v>2992760</v>
      </c>
      <c r="BO60" s="318">
        <f t="shared" si="89"/>
        <v>336000000</v>
      </c>
      <c r="BP60" s="318">
        <f t="shared" si="89"/>
        <v>102502031</v>
      </c>
      <c r="BQ60" s="318">
        <f t="shared" si="89"/>
        <v>183996420</v>
      </c>
      <c r="BR60" s="318">
        <f t="shared" si="89"/>
        <v>51671109</v>
      </c>
      <c r="BS60" s="318">
        <f t="shared" si="89"/>
        <v>4222620000</v>
      </c>
      <c r="BT60" s="318">
        <f t="shared" si="89"/>
        <v>138905000</v>
      </c>
      <c r="BU60" s="318">
        <f t="shared" si="89"/>
        <v>0</v>
      </c>
      <c r="BV60" s="318">
        <f t="shared" si="89"/>
        <v>137695245</v>
      </c>
      <c r="BW60" s="318">
        <f t="shared" si="89"/>
        <v>0</v>
      </c>
      <c r="BX60" s="318">
        <f t="shared" si="89"/>
        <v>23720700</v>
      </c>
      <c r="BY60" s="318">
        <f t="shared" si="89"/>
        <v>24430046</v>
      </c>
      <c r="BZ60" s="318">
        <f t="shared" si="89"/>
        <v>0</v>
      </c>
      <c r="CA60" s="318">
        <f t="shared" si="89"/>
        <v>3494000</v>
      </c>
      <c r="CB60" s="318">
        <f t="shared" si="89"/>
        <v>16080333</v>
      </c>
      <c r="CC60" s="318">
        <f t="shared" si="89"/>
        <v>-6122820</v>
      </c>
      <c r="CD60" s="318">
        <f t="shared" si="89"/>
        <v>4487744798</v>
      </c>
      <c r="CE60" s="318">
        <f t="shared" si="89"/>
        <v>7100570646</v>
      </c>
      <c r="CF60" s="318">
        <f t="shared" si="89"/>
        <v>7100570646</v>
      </c>
      <c r="CG60" s="318">
        <f t="shared" si="89"/>
        <v>7067670075</v>
      </c>
      <c r="CH60" s="318">
        <f t="shared" si="89"/>
        <v>7100570646</v>
      </c>
      <c r="CI60" s="318">
        <f t="shared" si="89"/>
        <v>7067670075</v>
      </c>
      <c r="CJ60" s="318">
        <f t="shared" si="89"/>
        <v>5360964766</v>
      </c>
      <c r="CK60" s="318">
        <f t="shared" si="89"/>
        <v>621704913</v>
      </c>
      <c r="CL60" s="318">
        <f t="shared" si="89"/>
        <v>621704913</v>
      </c>
      <c r="CM60" s="318">
        <f t="shared" si="89"/>
        <v>1472279604</v>
      </c>
      <c r="CN60" s="318">
        <f t="shared" si="89"/>
        <v>1472279604</v>
      </c>
      <c r="CO60" s="318">
        <f t="shared" si="89"/>
        <v>370998667</v>
      </c>
      <c r="CP60" s="318">
        <f t="shared" si="89"/>
        <v>370998666</v>
      </c>
      <c r="CQ60" s="318">
        <f t="shared" si="89"/>
        <v>1220577453.4814157</v>
      </c>
      <c r="CR60" s="318">
        <f t="shared" si="89"/>
        <v>66632149</v>
      </c>
      <c r="CS60" s="318">
        <f t="shared" si="89"/>
        <v>240284712.51858425</v>
      </c>
      <c r="CT60" s="318">
        <f t="shared" si="89"/>
        <v>73870781.775167286</v>
      </c>
      <c r="CU60" s="319">
        <f t="shared" si="89"/>
        <v>1486478958</v>
      </c>
      <c r="CV60" s="319">
        <f t="shared" si="89"/>
        <v>310987015.84373313</v>
      </c>
      <c r="CW60" s="318">
        <f t="shared" si="89"/>
        <v>0</v>
      </c>
      <c r="CX60" s="320">
        <f t="shared" si="89"/>
        <v>755180500</v>
      </c>
      <c r="CY60" s="320">
        <f t="shared" si="89"/>
        <v>0</v>
      </c>
      <c r="CZ60" s="320">
        <f t="shared" si="89"/>
        <v>856590475</v>
      </c>
      <c r="DA60" s="320">
        <f t="shared" si="89"/>
        <v>-46759989</v>
      </c>
      <c r="DB60" s="320">
        <f t="shared" si="89"/>
        <v>262414905</v>
      </c>
      <c r="DC60" s="320">
        <f t="shared" si="89"/>
        <v>0</v>
      </c>
      <c r="DD60" s="320">
        <f t="shared" si="89"/>
        <v>0</v>
      </c>
      <c r="DE60" s="320">
        <f t="shared" si="89"/>
        <v>0</v>
      </c>
      <c r="DF60" s="320">
        <f t="shared" si="89"/>
        <v>446427187</v>
      </c>
      <c r="DG60" s="320">
        <f t="shared" si="89"/>
        <v>450317134</v>
      </c>
      <c r="DH60" s="320">
        <f t="shared" si="89"/>
        <v>313476264</v>
      </c>
      <c r="DI60" s="320">
        <f t="shared" si="89"/>
        <v>5815881453</v>
      </c>
      <c r="DJ60" s="320">
        <f t="shared" si="8"/>
        <v>5815881453</v>
      </c>
      <c r="DK60" s="320">
        <f t="shared" si="9"/>
        <v>5550562460.6189003</v>
      </c>
      <c r="DL60" s="320">
        <f t="shared" si="89"/>
        <v>5815881453</v>
      </c>
      <c r="DM60" s="320">
        <f t="shared" si="89"/>
        <v>5550562460.6189003</v>
      </c>
      <c r="DN60" s="321">
        <f t="shared" si="89"/>
        <v>5750728000</v>
      </c>
      <c r="DO60" s="470">
        <f t="shared" si="89"/>
        <v>0</v>
      </c>
      <c r="DP60" s="471">
        <f t="shared" si="89"/>
        <v>0</v>
      </c>
      <c r="DQ60" s="471">
        <f t="shared" si="89"/>
        <v>0</v>
      </c>
      <c r="DR60" s="471">
        <f t="shared" si="89"/>
        <v>0</v>
      </c>
      <c r="DS60" s="471">
        <f t="shared" si="89"/>
        <v>0</v>
      </c>
      <c r="DT60" s="471">
        <f t="shared" si="89"/>
        <v>0</v>
      </c>
      <c r="DU60" s="471">
        <f t="shared" si="89"/>
        <v>0</v>
      </c>
      <c r="DV60" s="471">
        <f t="shared" si="89"/>
        <v>0</v>
      </c>
      <c r="DW60" s="471">
        <f t="shared" si="89"/>
        <v>0</v>
      </c>
      <c r="DX60" s="471">
        <f t="shared" si="89"/>
        <v>0</v>
      </c>
      <c r="DY60" s="471">
        <f t="shared" si="89"/>
        <v>0</v>
      </c>
      <c r="DZ60" s="471">
        <f t="shared" si="89"/>
        <v>0</v>
      </c>
      <c r="EA60" s="471">
        <f t="shared" si="89"/>
        <v>0</v>
      </c>
      <c r="EB60" s="471">
        <f t="shared" si="89"/>
        <v>0</v>
      </c>
      <c r="EC60" s="471">
        <f t="shared" si="89"/>
        <v>0</v>
      </c>
      <c r="ED60" s="471">
        <f t="shared" si="89"/>
        <v>0</v>
      </c>
      <c r="EE60" s="471">
        <f t="shared" si="89"/>
        <v>0</v>
      </c>
      <c r="EF60" s="471">
        <f t="shared" si="89"/>
        <v>0</v>
      </c>
      <c r="EG60" s="471">
        <f t="shared" si="89"/>
        <v>0</v>
      </c>
      <c r="EH60" s="471">
        <f t="shared" si="89"/>
        <v>0</v>
      </c>
      <c r="EI60" s="471">
        <f t="shared" si="89"/>
        <v>0</v>
      </c>
      <c r="EJ60" s="471">
        <f t="shared" si="89"/>
        <v>0</v>
      </c>
      <c r="EK60" s="471">
        <f t="shared" si="89"/>
        <v>0</v>
      </c>
      <c r="EL60" s="471">
        <f t="shared" si="89"/>
        <v>0</v>
      </c>
      <c r="EM60" s="471">
        <f t="shared" si="89"/>
        <v>275526264</v>
      </c>
      <c r="EN60" s="471">
        <f t="shared" si="89"/>
        <v>275526264</v>
      </c>
      <c r="EO60" s="471">
        <f t="shared" si="89"/>
        <v>0</v>
      </c>
      <c r="EP60" s="471">
        <f t="shared" si="89"/>
        <v>275526264</v>
      </c>
      <c r="EQ60" s="471">
        <f t="shared" si="89"/>
        <v>0</v>
      </c>
      <c r="ER60" s="588"/>
      <c r="ES60" s="588"/>
      <c r="ET60" s="588"/>
      <c r="EU60" s="588"/>
      <c r="EV60" s="588"/>
      <c r="EW60" s="588"/>
      <c r="EX60" s="588"/>
      <c r="EY60" s="588"/>
      <c r="EZ60" s="588"/>
      <c r="FA60" s="588"/>
      <c r="FB60" s="84"/>
    </row>
    <row r="61" spans="1:158" ht="24.75" customHeight="1" x14ac:dyDescent="0.25">
      <c r="A61" s="52"/>
      <c r="B61" s="52"/>
      <c r="C61" s="52"/>
      <c r="D61" s="50"/>
      <c r="E61" s="50"/>
      <c r="F61" s="85"/>
      <c r="G61" s="47"/>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7"/>
      <c r="CF61" s="87"/>
      <c r="CG61" s="87"/>
      <c r="CH61" s="87"/>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47"/>
      <c r="EH61" s="47"/>
      <c r="EI61" s="47"/>
      <c r="EJ61" s="47"/>
      <c r="EK61" s="47"/>
      <c r="EL61" s="47"/>
      <c r="EM61" s="47"/>
      <c r="EN61" s="47"/>
      <c r="EO61" s="47"/>
      <c r="EP61" s="47"/>
      <c r="EQ61" s="47"/>
      <c r="ER61" s="88"/>
      <c r="ES61" s="89"/>
      <c r="ET61" s="52"/>
      <c r="EU61" s="52"/>
      <c r="EV61" s="52"/>
      <c r="EW61" s="52"/>
      <c r="EX61" s="52"/>
      <c r="EY61" s="52"/>
      <c r="EZ61" s="52"/>
      <c r="FA61" s="52"/>
      <c r="FB61" s="52"/>
    </row>
    <row r="62" spans="1:158" ht="24.75" customHeight="1" x14ac:dyDescent="0.4">
      <c r="A62" s="52"/>
      <c r="B62" s="52"/>
      <c r="C62" s="52"/>
      <c r="D62" s="39" t="s">
        <v>186</v>
      </c>
      <c r="E62" s="50"/>
      <c r="F62" s="4"/>
      <c r="G62" s="40"/>
      <c r="H62" s="40"/>
      <c r="I62" s="41"/>
      <c r="J62" s="41"/>
      <c r="K62" s="41"/>
      <c r="L62" s="41"/>
      <c r="M62" s="41"/>
      <c r="N62" s="41"/>
      <c r="O62" s="41"/>
      <c r="P62" s="41"/>
      <c r="Q62" s="41"/>
      <c r="R62" s="41"/>
      <c r="S62" s="41"/>
      <c r="T62" s="41"/>
      <c r="U62" s="41"/>
      <c r="V62" s="41"/>
      <c r="W62" s="41"/>
      <c r="X62" s="41"/>
      <c r="Y62" s="42"/>
      <c r="Z62" s="43"/>
      <c r="AA62" s="90"/>
      <c r="AB62" s="41"/>
      <c r="AC62" s="43"/>
      <c r="AD62" s="41"/>
      <c r="AE62" s="41"/>
      <c r="AF62" s="41"/>
      <c r="AG62" s="41"/>
      <c r="AH62" s="41"/>
      <c r="AI62" s="41"/>
      <c r="AJ62" s="41"/>
      <c r="AK62" s="41"/>
      <c r="AL62" s="41"/>
      <c r="AM62" s="41"/>
      <c r="AN62" s="41"/>
      <c r="AO62" s="41"/>
      <c r="AP62" s="41"/>
      <c r="AQ62" s="41"/>
      <c r="AR62" s="41"/>
      <c r="AS62" s="41"/>
      <c r="AT62" s="41"/>
      <c r="AU62" s="41"/>
      <c r="AV62" s="91"/>
      <c r="AW62" s="91"/>
      <c r="AX62" s="91"/>
      <c r="AY62" s="91"/>
      <c r="AZ62" s="91"/>
      <c r="BA62" s="91"/>
      <c r="BB62" s="91"/>
      <c r="BC62" s="91"/>
      <c r="BD62" s="91"/>
      <c r="BE62" s="36"/>
      <c r="BF62" s="36"/>
      <c r="BG62" s="36"/>
      <c r="BH62" s="4"/>
      <c r="BI62" s="4"/>
      <c r="BJ62" s="4"/>
      <c r="BK62" s="4"/>
      <c r="BL62" s="4"/>
      <c r="BM62" s="4"/>
      <c r="BN62" s="92"/>
      <c r="BO62" s="4"/>
      <c r="BP62" s="4"/>
      <c r="BQ62" s="4"/>
      <c r="BR62" s="4"/>
      <c r="BS62" s="4"/>
      <c r="BT62" s="4"/>
      <c r="BU62" s="4"/>
      <c r="BV62" s="41"/>
      <c r="BW62" s="41"/>
      <c r="BX62" s="41"/>
      <c r="BY62" s="41"/>
      <c r="BZ62" s="41"/>
      <c r="CA62" s="41"/>
      <c r="CB62" s="41"/>
      <c r="CC62" s="41"/>
      <c r="CD62" s="41"/>
      <c r="CE62" s="93"/>
      <c r="CF62" s="93"/>
      <c r="CG62" s="93"/>
      <c r="CH62" s="41"/>
      <c r="CI62" s="93"/>
      <c r="CJ62" s="41"/>
      <c r="CK62" s="94"/>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94"/>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c r="EO62" s="41"/>
      <c r="EP62" s="41"/>
      <c r="EQ62" s="41"/>
      <c r="ER62" s="41"/>
      <c r="ES62" s="41"/>
      <c r="ET62" s="52"/>
      <c r="EU62" s="52"/>
      <c r="EV62" s="52"/>
      <c r="EW62" s="52"/>
      <c r="EX62" s="52"/>
      <c r="EY62" s="52"/>
      <c r="EZ62" s="52"/>
      <c r="FA62" s="52"/>
      <c r="FB62" s="52"/>
    </row>
    <row r="63" spans="1:158" ht="24.75" customHeight="1" x14ac:dyDescent="0.25">
      <c r="A63" s="52"/>
      <c r="B63" s="52"/>
      <c r="C63" s="52"/>
      <c r="D63" s="46" t="s">
        <v>188</v>
      </c>
      <c r="E63" s="512" t="s">
        <v>189</v>
      </c>
      <c r="F63" s="509"/>
      <c r="G63" s="509"/>
      <c r="H63" s="509"/>
      <c r="I63" s="509"/>
      <c r="J63" s="509"/>
      <c r="K63" s="510"/>
      <c r="L63" s="513" t="s">
        <v>190</v>
      </c>
      <c r="M63" s="509"/>
      <c r="N63" s="509"/>
      <c r="O63" s="509"/>
      <c r="P63" s="509"/>
      <c r="Q63" s="509"/>
      <c r="R63" s="510"/>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95"/>
      <c r="BF63" s="95"/>
      <c r="BG63" s="95"/>
      <c r="BH63" s="95"/>
      <c r="BI63" s="95"/>
      <c r="BJ63" s="95"/>
      <c r="BK63" s="95"/>
      <c r="BL63" s="95"/>
      <c r="BM63" s="95"/>
      <c r="BN63" s="95"/>
      <c r="BO63" s="95"/>
      <c r="BP63" s="95"/>
      <c r="BQ63" s="95"/>
      <c r="BR63" s="95"/>
      <c r="BS63" s="95"/>
      <c r="BT63" s="95"/>
      <c r="BU63" s="95"/>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c r="DQ63" s="47"/>
      <c r="DR63" s="47"/>
      <c r="DS63" s="47"/>
      <c r="DT63" s="47"/>
      <c r="DU63" s="47"/>
      <c r="DV63" s="47"/>
      <c r="DW63" s="47"/>
      <c r="DX63" s="47"/>
      <c r="DY63" s="47"/>
      <c r="DZ63" s="47"/>
      <c r="EA63" s="47"/>
      <c r="EB63" s="47"/>
      <c r="EC63" s="47"/>
      <c r="ED63" s="47"/>
      <c r="EE63" s="47"/>
      <c r="EF63" s="47"/>
      <c r="EG63" s="47"/>
      <c r="EH63" s="47"/>
      <c r="EI63" s="47"/>
      <c r="EJ63" s="47"/>
      <c r="EK63" s="47"/>
      <c r="EL63" s="47"/>
      <c r="EM63" s="47"/>
      <c r="EN63" s="47"/>
      <c r="EO63" s="47"/>
      <c r="EP63" s="47"/>
      <c r="EQ63" s="47"/>
      <c r="ER63" s="96"/>
      <c r="ES63" s="97"/>
      <c r="ET63" s="52"/>
      <c r="EU63" s="52"/>
      <c r="EV63" s="52"/>
      <c r="EW63" s="52"/>
      <c r="EX63" s="52"/>
      <c r="EY63" s="52"/>
      <c r="EZ63" s="52"/>
      <c r="FA63" s="52"/>
      <c r="FB63" s="52"/>
    </row>
    <row r="64" spans="1:158" ht="24.75" customHeight="1" x14ac:dyDescent="0.25">
      <c r="A64" s="52"/>
      <c r="B64" s="52"/>
      <c r="C64" s="52"/>
      <c r="D64" s="49">
        <v>13</v>
      </c>
      <c r="E64" s="508" t="s">
        <v>191</v>
      </c>
      <c r="F64" s="509"/>
      <c r="G64" s="509"/>
      <c r="H64" s="509"/>
      <c r="I64" s="509"/>
      <c r="J64" s="509"/>
      <c r="K64" s="510"/>
      <c r="L64" s="508" t="s">
        <v>192</v>
      </c>
      <c r="M64" s="509"/>
      <c r="N64" s="509"/>
      <c r="O64" s="509"/>
      <c r="P64" s="509"/>
      <c r="Q64" s="509"/>
      <c r="R64" s="510"/>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98"/>
      <c r="BF64" s="98"/>
      <c r="BG64" s="98"/>
      <c r="BH64" s="98"/>
      <c r="BI64" s="98"/>
      <c r="BJ64" s="98"/>
      <c r="BK64" s="98"/>
      <c r="BL64" s="98"/>
      <c r="BM64" s="98"/>
      <c r="BN64" s="98"/>
      <c r="BO64" s="98"/>
      <c r="BP64" s="98"/>
      <c r="BQ64" s="98"/>
      <c r="BR64" s="98"/>
      <c r="BS64" s="98"/>
      <c r="BT64" s="98"/>
      <c r="BU64" s="98"/>
      <c r="BV64" s="99"/>
      <c r="BW64" s="99"/>
      <c r="BX64" s="99"/>
      <c r="BY64" s="99"/>
      <c r="BZ64" s="99"/>
      <c r="CA64" s="99"/>
      <c r="CB64" s="99"/>
      <c r="CC64" s="99"/>
      <c r="CD64" s="99"/>
      <c r="CE64" s="99"/>
      <c r="CF64" s="99"/>
      <c r="CG64" s="99"/>
      <c r="CH64" s="99"/>
      <c r="CI64" s="99"/>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c r="DQ64" s="47"/>
      <c r="DR64" s="47"/>
      <c r="DS64" s="47"/>
      <c r="DT64" s="47"/>
      <c r="DU64" s="47"/>
      <c r="DV64" s="47"/>
      <c r="DW64" s="47"/>
      <c r="DX64" s="47"/>
      <c r="DY64" s="47"/>
      <c r="DZ64" s="47"/>
      <c r="EA64" s="47"/>
      <c r="EB64" s="47"/>
      <c r="EC64" s="47"/>
      <c r="ED64" s="47"/>
      <c r="EE64" s="47"/>
      <c r="EF64" s="47"/>
      <c r="EG64" s="47"/>
      <c r="EH64" s="47"/>
      <c r="EI64" s="47"/>
      <c r="EJ64" s="47"/>
      <c r="EK64" s="47"/>
      <c r="EL64" s="47"/>
      <c r="EM64" s="47"/>
      <c r="EN64" s="47"/>
      <c r="EO64" s="47"/>
      <c r="EP64" s="47"/>
      <c r="EQ64" s="47"/>
      <c r="ER64" s="96"/>
      <c r="ES64" s="97"/>
      <c r="ET64" s="52"/>
      <c r="EU64" s="52"/>
      <c r="EV64" s="52"/>
      <c r="EW64" s="52"/>
      <c r="EX64" s="52"/>
      <c r="EY64" s="52"/>
      <c r="EZ64" s="52"/>
      <c r="FA64" s="52"/>
      <c r="FB64" s="52"/>
    </row>
    <row r="65" spans="1:158" ht="24.75" customHeight="1" x14ac:dyDescent="0.25">
      <c r="A65" s="52"/>
      <c r="B65" s="52"/>
      <c r="C65" s="52"/>
      <c r="D65" s="49">
        <v>14</v>
      </c>
      <c r="E65" s="508" t="s">
        <v>193</v>
      </c>
      <c r="F65" s="509"/>
      <c r="G65" s="509"/>
      <c r="H65" s="509"/>
      <c r="I65" s="509"/>
      <c r="J65" s="509"/>
      <c r="K65" s="510"/>
      <c r="L65" s="511" t="s">
        <v>194</v>
      </c>
      <c r="M65" s="509"/>
      <c r="N65" s="509"/>
      <c r="O65" s="509"/>
      <c r="P65" s="509"/>
      <c r="Q65" s="509"/>
      <c r="R65" s="510"/>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95"/>
      <c r="BF65" s="95"/>
      <c r="BG65" s="95"/>
      <c r="BH65" s="95"/>
      <c r="BI65" s="95"/>
      <c r="BJ65" s="95"/>
      <c r="BK65" s="95"/>
      <c r="BL65" s="95"/>
      <c r="BM65" s="95"/>
      <c r="BN65" s="95"/>
      <c r="BO65" s="95"/>
      <c r="BP65" s="95"/>
      <c r="BQ65" s="100"/>
      <c r="BR65" s="98"/>
      <c r="BS65" s="95"/>
      <c r="BT65" s="95"/>
      <c r="BU65" s="95"/>
      <c r="BV65" s="47"/>
      <c r="BW65" s="47"/>
      <c r="BX65" s="47"/>
      <c r="BY65" s="47"/>
      <c r="BZ65" s="47"/>
      <c r="CA65" s="47"/>
      <c r="CB65" s="47"/>
      <c r="CC65" s="47"/>
      <c r="CD65" s="47"/>
      <c r="CE65" s="86"/>
      <c r="CF65" s="47"/>
      <c r="CG65" s="47"/>
      <c r="CH65" s="47"/>
      <c r="CI65" s="99"/>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c r="DQ65" s="47"/>
      <c r="DR65" s="47"/>
      <c r="DS65" s="47"/>
      <c r="DT65" s="47"/>
      <c r="DU65" s="47"/>
      <c r="DV65" s="47"/>
      <c r="DW65" s="47"/>
      <c r="DX65" s="47"/>
      <c r="DY65" s="47"/>
      <c r="DZ65" s="47"/>
      <c r="EA65" s="47"/>
      <c r="EB65" s="47"/>
      <c r="EC65" s="47"/>
      <c r="ED65" s="47"/>
      <c r="EE65" s="47"/>
      <c r="EF65" s="47"/>
      <c r="EG65" s="47"/>
      <c r="EH65" s="47"/>
      <c r="EI65" s="47"/>
      <c r="EJ65" s="47"/>
      <c r="EK65" s="47"/>
      <c r="EL65" s="47"/>
      <c r="EM65" s="47"/>
      <c r="EN65" s="47"/>
      <c r="EO65" s="47"/>
      <c r="EP65" s="47"/>
      <c r="EQ65" s="47"/>
      <c r="ER65" s="96"/>
      <c r="ES65" s="97"/>
      <c r="ET65" s="52"/>
      <c r="EU65" s="52"/>
      <c r="EV65" s="52"/>
      <c r="EW65" s="52"/>
      <c r="EX65" s="52"/>
      <c r="EY65" s="52"/>
      <c r="EZ65" s="52"/>
      <c r="FA65" s="52"/>
      <c r="FB65" s="52"/>
    </row>
    <row r="66" spans="1:158" ht="24.75" customHeight="1" x14ac:dyDescent="0.25">
      <c r="A66" s="52"/>
      <c r="B66" s="52"/>
      <c r="C66" s="52"/>
      <c r="D66" s="50"/>
      <c r="E66" s="50"/>
      <c r="F66" s="50"/>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95"/>
      <c r="BF66" s="95"/>
      <c r="BG66" s="95"/>
      <c r="BH66" s="95"/>
      <c r="BI66" s="95"/>
      <c r="BJ66" s="95"/>
      <c r="BK66" s="95"/>
      <c r="BL66" s="95"/>
      <c r="BM66" s="95"/>
      <c r="BN66" s="95"/>
      <c r="BO66" s="95"/>
      <c r="BP66" s="95"/>
      <c r="BQ66" s="100"/>
      <c r="BR66" s="98"/>
      <c r="BS66" s="95"/>
      <c r="BT66" s="95"/>
      <c r="BU66" s="95"/>
      <c r="BV66" s="47"/>
      <c r="BW66" s="47"/>
      <c r="BX66" s="47"/>
      <c r="BY66" s="47"/>
      <c r="BZ66" s="47"/>
      <c r="CA66" s="47"/>
      <c r="CB66" s="47"/>
      <c r="CC66" s="47"/>
      <c r="CD66" s="47"/>
      <c r="CE66" s="86"/>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143"/>
      <c r="DN66" s="47"/>
      <c r="DO66" s="47"/>
      <c r="DP66" s="47"/>
      <c r="DQ66" s="47"/>
      <c r="DR66" s="47"/>
      <c r="DS66" s="47"/>
      <c r="DT66" s="47"/>
      <c r="DU66" s="47"/>
      <c r="DV66" s="47"/>
      <c r="DW66" s="47"/>
      <c r="DX66" s="47"/>
      <c r="DY66" s="47"/>
      <c r="DZ66" s="47"/>
      <c r="EA66" s="47"/>
      <c r="EB66" s="47"/>
      <c r="EC66" s="47"/>
      <c r="ED66" s="47"/>
      <c r="EE66" s="47"/>
      <c r="EF66" s="47"/>
      <c r="EG66" s="47"/>
      <c r="EH66" s="47"/>
      <c r="EI66" s="47"/>
      <c r="EJ66" s="47"/>
      <c r="EK66" s="47"/>
      <c r="EL66" s="47"/>
      <c r="EM66" s="47"/>
      <c r="EN66" s="47"/>
      <c r="EO66" s="47"/>
      <c r="EP66" s="47"/>
      <c r="EQ66" s="47"/>
      <c r="ER66" s="96"/>
      <c r="ES66" s="97"/>
      <c r="ET66" s="52"/>
      <c r="EU66" s="52"/>
      <c r="EV66" s="52"/>
      <c r="EW66" s="52"/>
      <c r="EX66" s="52"/>
      <c r="EY66" s="52"/>
      <c r="EZ66" s="52"/>
      <c r="FA66" s="52"/>
      <c r="FB66" s="52"/>
    </row>
    <row r="67" spans="1:158" ht="24.75" customHeight="1" x14ac:dyDescent="0.25">
      <c r="A67" s="52"/>
      <c r="B67" s="52"/>
      <c r="C67" s="52"/>
      <c r="D67" s="50"/>
      <c r="E67" s="50"/>
      <c r="F67" s="50"/>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47"/>
      <c r="AP67" s="47"/>
      <c r="AQ67" s="47"/>
      <c r="AR67" s="47"/>
      <c r="AS67" s="47"/>
      <c r="AT67" s="47"/>
      <c r="AU67" s="47"/>
      <c r="AV67" s="47"/>
      <c r="AW67" s="47"/>
      <c r="AX67" s="47"/>
      <c r="AY67" s="47"/>
      <c r="AZ67" s="47"/>
      <c r="BA67" s="47"/>
      <c r="BB67" s="47"/>
      <c r="BC67" s="47"/>
      <c r="BD67" s="47"/>
      <c r="BE67" s="95"/>
      <c r="BF67" s="95"/>
      <c r="BG67" s="95"/>
      <c r="BH67" s="95"/>
      <c r="BI67" s="95"/>
      <c r="BJ67" s="95"/>
      <c r="BK67" s="95"/>
      <c r="BL67" s="95"/>
      <c r="BM67" s="95"/>
      <c r="BN67" s="95"/>
      <c r="BO67" s="95"/>
      <c r="BP67" s="95"/>
      <c r="BQ67" s="100"/>
      <c r="BR67" s="98"/>
      <c r="BS67" s="95"/>
      <c r="BT67" s="95"/>
      <c r="BU67" s="95"/>
      <c r="BV67" s="47"/>
      <c r="BW67" s="47"/>
      <c r="BX67" s="47"/>
      <c r="BY67" s="47"/>
      <c r="BZ67" s="47"/>
      <c r="CA67" s="47"/>
      <c r="CB67" s="47"/>
      <c r="CC67" s="47"/>
      <c r="CD67" s="47"/>
      <c r="CE67" s="86"/>
      <c r="CF67" s="47"/>
      <c r="CG67" s="47"/>
      <c r="CH67" s="47"/>
      <c r="CI67" s="47"/>
      <c r="CJ67" s="47"/>
      <c r="CK67" s="47"/>
      <c r="CL67" s="47"/>
      <c r="CM67" s="47"/>
      <c r="CN67" s="47"/>
      <c r="CO67" s="47"/>
      <c r="CP67" s="47"/>
      <c r="CQ67" s="47"/>
      <c r="CR67" s="47"/>
      <c r="CS67" s="47"/>
      <c r="CT67" s="47"/>
      <c r="CU67" s="47"/>
      <c r="CV67" s="47"/>
      <c r="CW67" s="47"/>
      <c r="CX67" s="47"/>
      <c r="CY67" s="47"/>
      <c r="CZ67" s="47"/>
      <c r="DA67" s="47"/>
      <c r="DB67" s="47"/>
      <c r="DC67" s="47"/>
      <c r="DD67" s="47"/>
      <c r="DE67" s="47"/>
      <c r="DF67" s="47"/>
      <c r="DG67" s="47"/>
      <c r="DH67" s="47"/>
      <c r="DI67" s="47"/>
      <c r="DJ67" s="47"/>
      <c r="DK67" s="47"/>
      <c r="DL67" s="47"/>
      <c r="DM67" s="101"/>
      <c r="DN67" s="47"/>
      <c r="DO67" s="47"/>
      <c r="DP67" s="47"/>
      <c r="DQ67" s="47"/>
      <c r="DR67" s="47"/>
      <c r="DS67" s="47"/>
      <c r="DT67" s="47"/>
      <c r="DU67" s="47"/>
      <c r="DV67" s="47"/>
      <c r="DW67" s="47"/>
      <c r="DX67" s="47"/>
      <c r="DY67" s="47"/>
      <c r="DZ67" s="47"/>
      <c r="EA67" s="47"/>
      <c r="EB67" s="47"/>
      <c r="EC67" s="47"/>
      <c r="ED67" s="47"/>
      <c r="EE67" s="47"/>
      <c r="EF67" s="47"/>
      <c r="EG67" s="47"/>
      <c r="EH67" s="47"/>
      <c r="EI67" s="47"/>
      <c r="EJ67" s="47"/>
      <c r="EK67" s="47"/>
      <c r="EL67" s="47"/>
      <c r="EM67" s="47"/>
      <c r="EN67" s="47"/>
      <c r="EO67" s="47"/>
      <c r="EP67" s="47"/>
      <c r="EQ67" s="47"/>
      <c r="ER67" s="96"/>
      <c r="ES67" s="97"/>
      <c r="ET67" s="52"/>
      <c r="EU67" s="52"/>
      <c r="EV67" s="52"/>
      <c r="EW67" s="52"/>
      <c r="EX67" s="52"/>
      <c r="EY67" s="52"/>
      <c r="EZ67" s="52"/>
      <c r="FA67" s="52"/>
      <c r="FB67" s="52"/>
    </row>
    <row r="68" spans="1:158" ht="21.75" customHeight="1" x14ac:dyDescent="0.25">
      <c r="A68" s="52"/>
      <c r="B68" s="52"/>
      <c r="C68" s="52"/>
      <c r="D68" s="50"/>
      <c r="E68" s="50"/>
      <c r="F68" s="50"/>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c r="AH68" s="47"/>
      <c r="AI68" s="47"/>
      <c r="AJ68" s="47"/>
      <c r="AK68" s="47"/>
      <c r="AL68" s="47"/>
      <c r="AM68" s="47"/>
      <c r="AN68" s="47"/>
      <c r="AO68" s="47"/>
      <c r="AP68" s="47"/>
      <c r="AQ68" s="47"/>
      <c r="AR68" s="47"/>
      <c r="AS68" s="47"/>
      <c r="AT68" s="47"/>
      <c r="AU68" s="47"/>
      <c r="AV68" s="47"/>
      <c r="AW68" s="47"/>
      <c r="AX68" s="47"/>
      <c r="AY68" s="47"/>
      <c r="AZ68" s="47"/>
      <c r="BA68" s="47"/>
      <c r="BB68" s="47"/>
      <c r="BC68" s="47"/>
      <c r="BD68" s="47"/>
      <c r="BE68" s="100"/>
      <c r="BF68" s="95"/>
      <c r="BG68" s="95"/>
      <c r="BH68" s="95"/>
      <c r="BI68" s="95"/>
      <c r="BJ68" s="95"/>
      <c r="BK68" s="95"/>
      <c r="BL68" s="95"/>
      <c r="BM68" s="95"/>
      <c r="BN68" s="95"/>
      <c r="BO68" s="95"/>
      <c r="BP68" s="95"/>
      <c r="BQ68" s="100"/>
      <c r="BR68" s="98"/>
      <c r="BS68" s="95"/>
      <c r="BT68" s="95"/>
      <c r="BU68" s="95"/>
      <c r="BV68" s="47"/>
      <c r="BW68" s="47"/>
      <c r="BX68" s="47"/>
      <c r="BY68" s="47"/>
      <c r="BZ68" s="47"/>
      <c r="CA68" s="47"/>
      <c r="CB68" s="47"/>
      <c r="CC68" s="47"/>
      <c r="CD68" s="47"/>
      <c r="CE68" s="86"/>
      <c r="CF68" s="47"/>
      <c r="CG68" s="47"/>
      <c r="CH68" s="47"/>
      <c r="CI68" s="47"/>
      <c r="CJ68" s="47"/>
      <c r="CK68" s="47"/>
      <c r="CL68" s="47"/>
      <c r="CM68" s="47"/>
      <c r="CN68" s="47"/>
      <c r="CO68" s="47"/>
      <c r="CP68" s="47"/>
      <c r="CQ68" s="47"/>
      <c r="CR68" s="47"/>
      <c r="CS68" s="47"/>
      <c r="CT68" s="47"/>
      <c r="CU68" s="47"/>
      <c r="CV68" s="47"/>
      <c r="CW68" s="47"/>
      <c r="CX68" s="47"/>
      <c r="CY68" s="47"/>
      <c r="CZ68" s="47"/>
      <c r="DA68" s="47"/>
      <c r="DB68" s="47"/>
      <c r="DC68" s="47"/>
      <c r="DD68" s="47"/>
      <c r="DE68" s="47"/>
      <c r="DF68" s="47"/>
      <c r="DG68" s="47"/>
      <c r="DH68" s="47"/>
      <c r="DI68" s="47"/>
      <c r="DJ68" s="47"/>
      <c r="DK68" s="47"/>
      <c r="DL68" s="47"/>
      <c r="DM68" s="102"/>
      <c r="DN68" s="47"/>
      <c r="DO68" s="47"/>
      <c r="DP68" s="47"/>
      <c r="DQ68" s="47"/>
      <c r="DR68" s="47"/>
      <c r="DS68" s="47"/>
      <c r="DT68" s="47"/>
      <c r="DU68" s="47"/>
      <c r="DV68" s="47"/>
      <c r="DW68" s="47"/>
      <c r="DX68" s="47"/>
      <c r="DY68" s="47"/>
      <c r="DZ68" s="47"/>
      <c r="EA68" s="47"/>
      <c r="EB68" s="47"/>
      <c r="EC68" s="47"/>
      <c r="ED68" s="47"/>
      <c r="EE68" s="47"/>
      <c r="EF68" s="47"/>
      <c r="EG68" s="47"/>
      <c r="EH68" s="47"/>
      <c r="EI68" s="47"/>
      <c r="EJ68" s="47"/>
      <c r="EK68" s="47"/>
      <c r="EL68" s="47"/>
      <c r="EM68" s="47"/>
      <c r="EN68" s="47"/>
      <c r="EO68" s="47"/>
      <c r="EP68" s="47"/>
      <c r="EQ68" s="47"/>
      <c r="ER68" s="96"/>
      <c r="ES68" s="97"/>
      <c r="ET68" s="52"/>
      <c r="EU68" s="52"/>
      <c r="EV68" s="52"/>
      <c r="EW68" s="52"/>
      <c r="EX68" s="52"/>
      <c r="EY68" s="52"/>
      <c r="EZ68" s="52"/>
      <c r="FA68" s="52"/>
      <c r="FB68" s="52"/>
    </row>
    <row r="69" spans="1:158" ht="21.75" customHeight="1" x14ac:dyDescent="0.25">
      <c r="A69" s="52"/>
      <c r="B69" s="52"/>
      <c r="C69" s="52"/>
      <c r="D69" s="50"/>
      <c r="E69" s="50"/>
      <c r="F69" s="50"/>
      <c r="G69" s="47"/>
      <c r="H69" s="47"/>
      <c r="I69" s="47"/>
      <c r="J69" s="47"/>
      <c r="K69" s="47"/>
      <c r="L69" s="47"/>
      <c r="M69" s="47"/>
      <c r="N69" s="47"/>
      <c r="O69" s="47"/>
      <c r="P69" s="47"/>
      <c r="Q69" s="47"/>
      <c r="R69" s="47"/>
      <c r="S69" s="47"/>
      <c r="T69" s="47"/>
      <c r="U69" s="47"/>
      <c r="V69" s="47"/>
      <c r="W69" s="47"/>
      <c r="X69" s="47"/>
      <c r="Y69" s="47"/>
      <c r="Z69" s="47"/>
      <c r="AA69" s="47"/>
      <c r="AB69" s="47"/>
      <c r="AC69" s="47"/>
      <c r="AD69" s="47"/>
      <c r="AE69" s="47"/>
      <c r="AF69" s="47"/>
      <c r="AG69" s="47"/>
      <c r="AH69" s="47"/>
      <c r="AI69" s="47"/>
      <c r="AJ69" s="47"/>
      <c r="AK69" s="47"/>
      <c r="AL69" s="47"/>
      <c r="AM69" s="47"/>
      <c r="AN69" s="47"/>
      <c r="AO69" s="47"/>
      <c r="AP69" s="47"/>
      <c r="AQ69" s="47"/>
      <c r="AR69" s="47"/>
      <c r="AS69" s="47"/>
      <c r="AT69" s="47"/>
      <c r="AU69" s="47"/>
      <c r="AV69" s="47"/>
      <c r="AW69" s="47"/>
      <c r="AX69" s="47"/>
      <c r="AY69" s="47"/>
      <c r="AZ69" s="47"/>
      <c r="BA69" s="47"/>
      <c r="BB69" s="47"/>
      <c r="BC69" s="47"/>
      <c r="BD69" s="47"/>
      <c r="BE69" s="95"/>
      <c r="BF69" s="95"/>
      <c r="BG69" s="95"/>
      <c r="BH69" s="95"/>
      <c r="BI69" s="95"/>
      <c r="BJ69" s="95"/>
      <c r="BK69" s="95"/>
      <c r="BL69" s="95"/>
      <c r="BM69" s="95"/>
      <c r="BN69" s="95"/>
      <c r="BO69" s="95"/>
      <c r="BP69" s="95"/>
      <c r="BQ69" s="100"/>
      <c r="BR69" s="98"/>
      <c r="BS69" s="95"/>
      <c r="BT69" s="95"/>
      <c r="BU69" s="95"/>
      <c r="BV69" s="47"/>
      <c r="BW69" s="47"/>
      <c r="BX69" s="47"/>
      <c r="BY69" s="47"/>
      <c r="BZ69" s="47"/>
      <c r="CA69" s="47"/>
      <c r="CB69" s="47"/>
      <c r="CC69" s="47"/>
      <c r="CD69" s="47"/>
      <c r="CE69" s="86"/>
      <c r="CF69" s="47"/>
      <c r="CG69" s="47"/>
      <c r="CH69" s="86"/>
      <c r="CI69" s="47"/>
      <c r="CJ69" s="47"/>
      <c r="CK69" s="47"/>
      <c r="CL69" s="47"/>
      <c r="CM69" s="47"/>
      <c r="CN69" s="47"/>
      <c r="CO69" s="47"/>
      <c r="CP69" s="47"/>
      <c r="CQ69" s="47"/>
      <c r="CR69" s="47"/>
      <c r="CS69" s="47"/>
      <c r="CT69" s="47"/>
      <c r="CU69" s="47"/>
      <c r="CV69" s="47"/>
      <c r="CW69" s="47"/>
      <c r="CX69" s="47"/>
      <c r="CY69" s="47"/>
      <c r="CZ69" s="47"/>
      <c r="DA69" s="47"/>
      <c r="DB69" s="47"/>
      <c r="DC69" s="47"/>
      <c r="DD69" s="47"/>
      <c r="DE69" s="47"/>
      <c r="DF69" s="47"/>
      <c r="DG69" s="47"/>
      <c r="DH69" s="47"/>
      <c r="DI69" s="47"/>
      <c r="DJ69" s="47"/>
      <c r="DK69" s="47"/>
      <c r="DL69" s="47"/>
      <c r="DM69" s="103"/>
      <c r="DN69" s="47"/>
      <c r="DO69" s="47"/>
      <c r="DP69" s="47"/>
      <c r="DQ69" s="47"/>
      <c r="DR69" s="47"/>
      <c r="DS69" s="47"/>
      <c r="DT69" s="47"/>
      <c r="DU69" s="47"/>
      <c r="DV69" s="47"/>
      <c r="DW69" s="47"/>
      <c r="DX69" s="47"/>
      <c r="DY69" s="47"/>
      <c r="DZ69" s="47"/>
      <c r="EA69" s="47"/>
      <c r="EB69" s="47"/>
      <c r="EC69" s="47"/>
      <c r="ED69" s="47"/>
      <c r="EE69" s="47"/>
      <c r="EF69" s="47"/>
      <c r="EG69" s="47"/>
      <c r="EH69" s="47"/>
      <c r="EI69" s="47"/>
      <c r="EJ69" s="47"/>
      <c r="EK69" s="47"/>
      <c r="EL69" s="47"/>
      <c r="EM69" s="47"/>
      <c r="EN69" s="47"/>
      <c r="EO69" s="47"/>
      <c r="EP69" s="47"/>
      <c r="EQ69" s="47"/>
      <c r="ER69" s="96"/>
      <c r="ES69" s="97"/>
      <c r="ET69" s="52"/>
      <c r="EU69" s="52"/>
      <c r="EV69" s="52"/>
      <c r="EW69" s="52"/>
      <c r="EX69" s="52"/>
      <c r="EY69" s="52"/>
      <c r="EZ69" s="52"/>
      <c r="FA69" s="52"/>
      <c r="FB69" s="52"/>
    </row>
    <row r="70" spans="1:158" ht="21.75" customHeight="1" x14ac:dyDescent="0.25">
      <c r="A70" s="52"/>
      <c r="B70" s="52"/>
      <c r="C70" s="52"/>
      <c r="D70" s="50"/>
      <c r="E70" s="50"/>
      <c r="F70" s="50"/>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c r="AO70" s="47"/>
      <c r="AP70" s="47"/>
      <c r="AQ70" s="47"/>
      <c r="AR70" s="47"/>
      <c r="AS70" s="47"/>
      <c r="AT70" s="47"/>
      <c r="AU70" s="47"/>
      <c r="AV70" s="47"/>
      <c r="AW70" s="47"/>
      <c r="AX70" s="47"/>
      <c r="AY70" s="47"/>
      <c r="AZ70" s="47"/>
      <c r="BA70" s="47"/>
      <c r="BB70" s="47"/>
      <c r="BC70" s="47"/>
      <c r="BD70" s="47"/>
      <c r="BE70" s="47"/>
      <c r="BF70" s="47"/>
      <c r="BG70" s="47"/>
      <c r="BH70" s="47"/>
      <c r="BI70" s="47"/>
      <c r="BJ70" s="47"/>
      <c r="BK70" s="47"/>
      <c r="BL70" s="47"/>
      <c r="BM70" s="47"/>
      <c r="BN70" s="47"/>
      <c r="BO70" s="47"/>
      <c r="BP70" s="47"/>
      <c r="BQ70" s="104"/>
      <c r="BR70" s="105"/>
      <c r="BS70" s="47"/>
      <c r="BT70" s="47"/>
      <c r="BU70" s="47"/>
      <c r="BV70" s="47"/>
      <c r="BW70" s="47"/>
      <c r="BX70" s="47"/>
      <c r="BY70" s="47"/>
      <c r="BZ70" s="47"/>
      <c r="CA70" s="47"/>
      <c r="CB70" s="47"/>
      <c r="CC70" s="47"/>
      <c r="CD70" s="47"/>
      <c r="CE70" s="86"/>
      <c r="CF70" s="47"/>
      <c r="CG70" s="47"/>
      <c r="CH70" s="47"/>
      <c r="CI70" s="47"/>
      <c r="CJ70" s="47"/>
      <c r="CK70" s="47"/>
      <c r="CL70" s="47"/>
      <c r="CM70" s="47"/>
      <c r="CN70" s="47"/>
      <c r="CO70" s="47"/>
      <c r="CP70" s="47"/>
      <c r="CQ70" s="47"/>
      <c r="CR70" s="47"/>
      <c r="CS70" s="47"/>
      <c r="CT70" s="47"/>
      <c r="CU70" s="47"/>
      <c r="CV70" s="47"/>
      <c r="CW70" s="47"/>
      <c r="CX70" s="47"/>
      <c r="CY70" s="47"/>
      <c r="CZ70" s="47"/>
      <c r="DA70" s="47"/>
      <c r="DB70" s="47"/>
      <c r="DC70" s="47"/>
      <c r="DD70" s="47"/>
      <c r="DE70" s="47"/>
      <c r="DF70" s="47"/>
      <c r="DG70" s="47"/>
      <c r="DH70" s="47"/>
      <c r="DI70" s="47"/>
      <c r="DJ70" s="47"/>
      <c r="DK70" s="47"/>
      <c r="DL70" s="47"/>
      <c r="DM70" s="106"/>
      <c r="DN70" s="47"/>
      <c r="DO70" s="47"/>
      <c r="DP70" s="47"/>
      <c r="DQ70" s="47"/>
      <c r="DR70" s="47"/>
      <c r="DS70" s="47"/>
      <c r="DT70" s="47"/>
      <c r="DU70" s="47"/>
      <c r="DV70" s="47"/>
      <c r="DW70" s="47"/>
      <c r="DX70" s="47"/>
      <c r="DY70" s="47"/>
      <c r="DZ70" s="47"/>
      <c r="EA70" s="47"/>
      <c r="EB70" s="47"/>
      <c r="EC70" s="47"/>
      <c r="ED70" s="47"/>
      <c r="EE70" s="47"/>
      <c r="EF70" s="47"/>
      <c r="EG70" s="47"/>
      <c r="EH70" s="47"/>
      <c r="EI70" s="47"/>
      <c r="EJ70" s="47"/>
      <c r="EK70" s="47"/>
      <c r="EL70" s="47"/>
      <c r="EM70" s="47"/>
      <c r="EN70" s="47"/>
      <c r="EO70" s="47"/>
      <c r="EP70" s="47"/>
      <c r="EQ70" s="47"/>
      <c r="ER70" s="96"/>
      <c r="ES70" s="97"/>
      <c r="ET70" s="52"/>
      <c r="EU70" s="52"/>
      <c r="EV70" s="52"/>
      <c r="EW70" s="52"/>
      <c r="EX70" s="52"/>
      <c r="EY70" s="52"/>
      <c r="EZ70" s="52"/>
      <c r="FA70" s="52"/>
      <c r="FB70" s="52"/>
    </row>
    <row r="71" spans="1:158" ht="24.75" customHeight="1" x14ac:dyDescent="0.25">
      <c r="A71" s="52"/>
      <c r="B71" s="52"/>
      <c r="C71" s="52"/>
      <c r="D71" s="50"/>
      <c r="E71" s="50"/>
      <c r="F71" s="50"/>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c r="AH71" s="47"/>
      <c r="AI71" s="47"/>
      <c r="AJ71" s="47"/>
      <c r="AK71" s="47"/>
      <c r="AL71" s="47"/>
      <c r="AM71" s="47"/>
      <c r="AN71" s="47"/>
      <c r="AO71" s="47"/>
      <c r="AP71" s="47"/>
      <c r="AQ71" s="47"/>
      <c r="AR71" s="47"/>
      <c r="AS71" s="47"/>
      <c r="AT71" s="47"/>
      <c r="AU71" s="47"/>
      <c r="AV71" s="47"/>
      <c r="AW71" s="47"/>
      <c r="AX71" s="47"/>
      <c r="AY71" s="47"/>
      <c r="AZ71" s="47"/>
      <c r="BA71" s="47"/>
      <c r="BB71" s="47"/>
      <c r="BC71" s="47"/>
      <c r="BD71" s="47"/>
      <c r="BE71" s="47"/>
      <c r="BF71" s="47"/>
      <c r="BG71" s="47"/>
      <c r="BH71" s="47"/>
      <c r="BI71" s="47"/>
      <c r="BJ71" s="47"/>
      <c r="BK71" s="47"/>
      <c r="BL71" s="47"/>
      <c r="BM71" s="47"/>
      <c r="BN71" s="47"/>
      <c r="BO71" s="47"/>
      <c r="BP71" s="47"/>
      <c r="BQ71" s="47"/>
      <c r="BR71" s="47"/>
      <c r="BS71" s="47"/>
      <c r="BT71" s="47"/>
      <c r="BU71" s="47"/>
      <c r="BV71" s="47"/>
      <c r="BW71" s="47"/>
      <c r="BX71" s="47"/>
      <c r="BY71" s="47"/>
      <c r="BZ71" s="47"/>
      <c r="CA71" s="47"/>
      <c r="CB71" s="47"/>
      <c r="CC71" s="47"/>
      <c r="CD71" s="47"/>
      <c r="CE71" s="47"/>
      <c r="CF71" s="47"/>
      <c r="CG71" s="47"/>
      <c r="CH71" s="47"/>
      <c r="CI71" s="47"/>
      <c r="CJ71" s="47"/>
      <c r="CK71" s="47"/>
      <c r="CL71" s="47"/>
      <c r="CM71" s="47"/>
      <c r="CN71" s="47"/>
      <c r="CO71" s="47"/>
      <c r="CP71" s="47"/>
      <c r="CQ71" s="47"/>
      <c r="CR71" s="47"/>
      <c r="CS71" s="47"/>
      <c r="CT71" s="47"/>
      <c r="CU71" s="47"/>
      <c r="CV71" s="47"/>
      <c r="CW71" s="47"/>
      <c r="CX71" s="144"/>
      <c r="CY71" s="47"/>
      <c r="CZ71" s="47"/>
      <c r="DA71" s="47"/>
      <c r="DB71" s="47"/>
      <c r="DC71" s="47"/>
      <c r="DD71" s="47"/>
      <c r="DE71" s="47"/>
      <c r="DF71" s="47"/>
      <c r="DG71" s="47"/>
      <c r="DH71" s="47"/>
      <c r="DI71" s="47"/>
      <c r="DJ71" s="47"/>
      <c r="DK71" s="47"/>
      <c r="DL71" s="47"/>
      <c r="DM71" s="107"/>
      <c r="DN71" s="47"/>
      <c r="DO71" s="47"/>
      <c r="DP71" s="47"/>
      <c r="DQ71" s="47"/>
      <c r="DR71" s="47"/>
      <c r="DS71" s="47"/>
      <c r="DT71" s="47"/>
      <c r="DU71" s="47"/>
      <c r="DV71" s="47"/>
      <c r="DW71" s="47"/>
      <c r="DX71" s="47"/>
      <c r="DY71" s="47"/>
      <c r="DZ71" s="47"/>
      <c r="EA71" s="47"/>
      <c r="EB71" s="47"/>
      <c r="EC71" s="47"/>
      <c r="ED71" s="47"/>
      <c r="EE71" s="47"/>
      <c r="EF71" s="47"/>
      <c r="EG71" s="47"/>
      <c r="EH71" s="47"/>
      <c r="EI71" s="47"/>
      <c r="EJ71" s="47"/>
      <c r="EK71" s="47"/>
      <c r="EL71" s="47"/>
      <c r="EM71" s="47"/>
      <c r="EN71" s="47"/>
      <c r="EO71" s="47"/>
      <c r="EP71" s="47"/>
      <c r="EQ71" s="47"/>
      <c r="ER71" s="96"/>
      <c r="ES71" s="97"/>
      <c r="ET71" s="52"/>
      <c r="EU71" s="52"/>
      <c r="EV71" s="52"/>
      <c r="EW71" s="52"/>
      <c r="EX71" s="52"/>
      <c r="EY71" s="52"/>
      <c r="EZ71" s="52"/>
      <c r="FA71" s="52"/>
      <c r="FB71" s="52"/>
    </row>
    <row r="72" spans="1:158" ht="21.75" customHeight="1" x14ac:dyDescent="0.25">
      <c r="A72" s="52"/>
      <c r="B72" s="52"/>
      <c r="C72" s="52"/>
      <c r="D72" s="50"/>
      <c r="E72" s="50"/>
      <c r="F72" s="50"/>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c r="AH72" s="47"/>
      <c r="AI72" s="47"/>
      <c r="AJ72" s="47"/>
      <c r="AK72" s="47"/>
      <c r="AL72" s="47"/>
      <c r="AM72" s="47"/>
      <c r="AN72" s="47"/>
      <c r="AO72" s="47"/>
      <c r="AP72" s="47"/>
      <c r="AQ72" s="47"/>
      <c r="AR72" s="47"/>
      <c r="AS72" s="47"/>
      <c r="AT72" s="47"/>
      <c r="AU72" s="47"/>
      <c r="AV72" s="47"/>
      <c r="AW72" s="47"/>
      <c r="AX72" s="47"/>
      <c r="AY72" s="47"/>
      <c r="AZ72" s="47"/>
      <c r="BA72" s="47"/>
      <c r="BB72" s="47"/>
      <c r="BC72" s="47"/>
      <c r="BD72" s="47"/>
      <c r="BE72" s="47"/>
      <c r="BF72" s="47"/>
      <c r="BG72" s="47"/>
      <c r="BH72" s="47"/>
      <c r="BI72" s="47"/>
      <c r="BJ72" s="47"/>
      <c r="BK72" s="47"/>
      <c r="BL72" s="47"/>
      <c r="BM72" s="47"/>
      <c r="BN72" s="47"/>
      <c r="BO72" s="47"/>
      <c r="BP72" s="47"/>
      <c r="BQ72" s="47"/>
      <c r="BR72" s="47"/>
      <c r="BS72" s="47"/>
      <c r="BT72" s="47"/>
      <c r="BU72" s="47"/>
      <c r="BV72" s="47"/>
      <c r="BW72" s="47"/>
      <c r="BX72" s="47"/>
      <c r="BY72" s="47"/>
      <c r="BZ72" s="47"/>
      <c r="CA72" s="47"/>
      <c r="CB72" s="47"/>
      <c r="CC72" s="47"/>
      <c r="CD72" s="47"/>
      <c r="CE72" s="47"/>
      <c r="CF72" s="47"/>
      <c r="CG72" s="108"/>
      <c r="CH72" s="109"/>
      <c r="CI72" s="47"/>
      <c r="CJ72" s="47"/>
      <c r="CK72" s="47"/>
      <c r="CL72" s="47"/>
      <c r="CM72" s="47"/>
      <c r="CN72" s="47"/>
      <c r="CO72" s="47"/>
      <c r="CP72" s="47"/>
      <c r="CQ72" s="47"/>
      <c r="CR72" s="47"/>
      <c r="CS72" s="47"/>
      <c r="CT72" s="47"/>
      <c r="CU72" s="47"/>
      <c r="CV72" s="47"/>
      <c r="CW72" s="47"/>
      <c r="CX72" s="144"/>
      <c r="CY72" s="47"/>
      <c r="CZ72" s="47"/>
      <c r="DA72" s="47"/>
      <c r="DB72" s="47"/>
      <c r="DC72" s="47"/>
      <c r="DD72" s="47"/>
      <c r="DE72" s="47"/>
      <c r="DF72" s="47"/>
      <c r="DG72" s="47"/>
      <c r="DH72" s="47"/>
      <c r="DI72" s="47"/>
      <c r="DJ72" s="47"/>
      <c r="DK72" s="47"/>
      <c r="DL72" s="47"/>
      <c r="DM72" s="101"/>
      <c r="DN72" s="47"/>
      <c r="DO72" s="47"/>
      <c r="DP72" s="47"/>
      <c r="DQ72" s="47"/>
      <c r="DR72" s="47"/>
      <c r="DS72" s="47"/>
      <c r="DT72" s="47"/>
      <c r="DU72" s="47"/>
      <c r="DV72" s="47"/>
      <c r="DW72" s="47"/>
      <c r="DX72" s="47"/>
      <c r="DY72" s="47"/>
      <c r="DZ72" s="47"/>
      <c r="EA72" s="47"/>
      <c r="EB72" s="47"/>
      <c r="EC72" s="47"/>
      <c r="ED72" s="47"/>
      <c r="EE72" s="47"/>
      <c r="EF72" s="47"/>
      <c r="EG72" s="47"/>
      <c r="EH72" s="47"/>
      <c r="EI72" s="47"/>
      <c r="EJ72" s="47"/>
      <c r="EK72" s="47"/>
      <c r="EL72" s="47"/>
      <c r="EM72" s="47"/>
      <c r="EN72" s="47"/>
      <c r="EO72" s="47"/>
      <c r="EP72" s="47"/>
      <c r="EQ72" s="47"/>
      <c r="ER72" s="96"/>
      <c r="ES72" s="89"/>
      <c r="ET72" s="52"/>
      <c r="EU72" s="52"/>
      <c r="EV72" s="52"/>
      <c r="EW72" s="52"/>
      <c r="EX72" s="52"/>
      <c r="EY72" s="52"/>
      <c r="EZ72" s="52"/>
      <c r="FA72" s="52"/>
      <c r="FB72" s="52"/>
    </row>
    <row r="73" spans="1:158" ht="21.75" customHeight="1" x14ac:dyDescent="0.25">
      <c r="A73" s="52"/>
      <c r="B73" s="52"/>
      <c r="C73" s="52"/>
      <c r="D73" s="50"/>
      <c r="E73" s="50"/>
      <c r="F73" s="50"/>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c r="AV73" s="47"/>
      <c r="AW73" s="47"/>
      <c r="AX73" s="47"/>
      <c r="AY73" s="47"/>
      <c r="AZ73" s="47"/>
      <c r="BA73" s="47"/>
      <c r="BB73" s="47"/>
      <c r="BC73" s="47"/>
      <c r="BD73" s="47"/>
      <c r="BE73" s="47"/>
      <c r="BF73" s="47"/>
      <c r="BG73" s="47"/>
      <c r="BH73" s="47"/>
      <c r="BI73" s="47"/>
      <c r="BJ73" s="47"/>
      <c r="BK73" s="47"/>
      <c r="BL73" s="47"/>
      <c r="BM73" s="47"/>
      <c r="BN73" s="47"/>
      <c r="BO73" s="47"/>
      <c r="BP73" s="47"/>
      <c r="BQ73" s="47"/>
      <c r="BR73" s="47"/>
      <c r="BS73" s="47"/>
      <c r="BT73" s="47"/>
      <c r="BU73" s="47"/>
      <c r="BV73" s="47"/>
      <c r="BW73" s="47"/>
      <c r="BX73" s="47"/>
      <c r="BY73" s="47"/>
      <c r="BZ73" s="47"/>
      <c r="CA73" s="47"/>
      <c r="CB73" s="47"/>
      <c r="CC73" s="47"/>
      <c r="CD73" s="47"/>
      <c r="CE73" s="47"/>
      <c r="CF73" s="47"/>
      <c r="CG73" s="584"/>
      <c r="CH73" s="111"/>
      <c r="CI73" s="47"/>
      <c r="CJ73" s="47"/>
      <c r="CK73" s="47"/>
      <c r="CL73" s="47"/>
      <c r="CM73" s="47"/>
      <c r="CN73" s="47"/>
      <c r="CO73" s="47"/>
      <c r="CP73" s="47"/>
      <c r="CQ73" s="47"/>
      <c r="CR73" s="47"/>
      <c r="CS73" s="47"/>
      <c r="CT73" s="47"/>
      <c r="CU73" s="47"/>
      <c r="CV73" s="47"/>
      <c r="CW73" s="47"/>
      <c r="CX73" s="144"/>
      <c r="CY73" s="47"/>
      <c r="CZ73" s="47"/>
      <c r="DA73" s="47"/>
      <c r="DB73" s="47"/>
      <c r="DC73" s="47"/>
      <c r="DD73" s="47"/>
      <c r="DE73" s="47"/>
      <c r="DF73" s="47"/>
      <c r="DG73" s="47"/>
      <c r="DH73" s="47"/>
      <c r="DI73" s="47"/>
      <c r="DJ73" s="47"/>
      <c r="DK73" s="47"/>
      <c r="DL73" s="47"/>
      <c r="DM73" s="103"/>
      <c r="DN73" s="47"/>
      <c r="DO73" s="47"/>
      <c r="DP73" s="47"/>
      <c r="DQ73" s="47"/>
      <c r="DR73" s="47"/>
      <c r="DS73" s="47"/>
      <c r="DT73" s="47"/>
      <c r="DU73" s="47"/>
      <c r="DV73" s="47"/>
      <c r="DW73" s="47"/>
      <c r="DX73" s="47"/>
      <c r="DY73" s="47"/>
      <c r="DZ73" s="47"/>
      <c r="EA73" s="47"/>
      <c r="EB73" s="47"/>
      <c r="EC73" s="47"/>
      <c r="ED73" s="47"/>
      <c r="EE73" s="47"/>
      <c r="EF73" s="47"/>
      <c r="EG73" s="47"/>
      <c r="EH73" s="47"/>
      <c r="EI73" s="47"/>
      <c r="EJ73" s="47"/>
      <c r="EK73" s="47"/>
      <c r="EL73" s="47"/>
      <c r="EM73" s="47"/>
      <c r="EN73" s="47"/>
      <c r="EO73" s="47"/>
      <c r="EP73" s="47"/>
      <c r="EQ73" s="47"/>
      <c r="ER73" s="96"/>
      <c r="ES73" s="89"/>
      <c r="ET73" s="52"/>
      <c r="EU73" s="52"/>
      <c r="EV73" s="52"/>
      <c r="EW73" s="52"/>
      <c r="EX73" s="52"/>
      <c r="EY73" s="52"/>
      <c r="EZ73" s="52"/>
      <c r="FA73" s="52"/>
      <c r="FB73" s="52"/>
    </row>
    <row r="74" spans="1:158" ht="21.75" customHeight="1" x14ac:dyDescent="0.25">
      <c r="A74" s="52"/>
      <c r="B74" s="52"/>
      <c r="C74" s="52"/>
      <c r="D74" s="50"/>
      <c r="E74" s="50"/>
      <c r="F74" s="50"/>
      <c r="G74" s="47"/>
      <c r="H74" s="47"/>
      <c r="I74" s="47"/>
      <c r="J74" s="47"/>
      <c r="K74" s="47"/>
      <c r="L74" s="47"/>
      <c r="M74" s="47"/>
      <c r="N74" s="47"/>
      <c r="O74" s="47"/>
      <c r="P74" s="47"/>
      <c r="Q74" s="47"/>
      <c r="R74" s="47"/>
      <c r="S74" s="47"/>
      <c r="T74" s="47"/>
      <c r="U74" s="47"/>
      <c r="V74" s="47"/>
      <c r="W74" s="47"/>
      <c r="X74" s="47"/>
      <c r="Y74" s="47"/>
      <c r="Z74" s="47"/>
      <c r="AA74" s="47"/>
      <c r="AB74" s="47"/>
      <c r="AC74" s="47"/>
      <c r="AD74" s="47"/>
      <c r="AE74" s="47"/>
      <c r="AF74" s="47"/>
      <c r="AG74" s="47"/>
      <c r="AH74" s="47"/>
      <c r="AI74" s="47"/>
      <c r="AJ74" s="47"/>
      <c r="AK74" s="47"/>
      <c r="AL74" s="47"/>
      <c r="AM74" s="47"/>
      <c r="AN74" s="47"/>
      <c r="AO74" s="47"/>
      <c r="AP74" s="47"/>
      <c r="AQ74" s="47"/>
      <c r="AR74" s="47"/>
      <c r="AS74" s="47"/>
      <c r="AT74" s="47"/>
      <c r="AU74" s="47"/>
      <c r="AV74" s="47"/>
      <c r="AW74" s="47"/>
      <c r="AX74" s="47"/>
      <c r="AY74" s="47"/>
      <c r="AZ74" s="47"/>
      <c r="BA74" s="47"/>
      <c r="BB74" s="47"/>
      <c r="BC74" s="47"/>
      <c r="BD74" s="47"/>
      <c r="BE74" s="47"/>
      <c r="BF74" s="47"/>
      <c r="BG74" s="47"/>
      <c r="BH74" s="47"/>
      <c r="BI74" s="47"/>
      <c r="BJ74" s="47"/>
      <c r="BK74" s="47"/>
      <c r="BL74" s="47"/>
      <c r="BM74" s="47"/>
      <c r="BN74" s="47"/>
      <c r="BO74" s="47"/>
      <c r="BP74" s="47"/>
      <c r="BQ74" s="47"/>
      <c r="BR74" s="47"/>
      <c r="BS74" s="47"/>
      <c r="BT74" s="47"/>
      <c r="BU74" s="47"/>
      <c r="BV74" s="47"/>
      <c r="BW74" s="47"/>
      <c r="BX74" s="47"/>
      <c r="BY74" s="47"/>
      <c r="BZ74" s="47"/>
      <c r="CA74" s="47"/>
      <c r="CB74" s="47"/>
      <c r="CC74" s="47"/>
      <c r="CD74" s="47"/>
      <c r="CE74" s="47"/>
      <c r="CF74" s="47"/>
      <c r="CG74" s="485"/>
      <c r="CH74" s="111"/>
      <c r="CI74" s="47"/>
      <c r="CJ74" s="47"/>
      <c r="CK74" s="47"/>
      <c r="CL74" s="47"/>
      <c r="CM74" s="47"/>
      <c r="CN74" s="47"/>
      <c r="CO74" s="47"/>
      <c r="CP74" s="47"/>
      <c r="CQ74" s="47"/>
      <c r="CR74" s="47"/>
      <c r="CS74" s="47"/>
      <c r="CT74" s="47"/>
      <c r="CU74" s="47"/>
      <c r="CV74" s="47"/>
      <c r="CW74" s="47"/>
      <c r="CX74" s="144"/>
      <c r="CY74" s="47"/>
      <c r="CZ74" s="47"/>
      <c r="DA74" s="47"/>
      <c r="DB74" s="47"/>
      <c r="DC74" s="47"/>
      <c r="DD74" s="47"/>
      <c r="DE74" s="47"/>
      <c r="DF74" s="47"/>
      <c r="DG74" s="47"/>
      <c r="DH74" s="47"/>
      <c r="DI74" s="47"/>
      <c r="DJ74" s="47"/>
      <c r="DK74" s="47"/>
      <c r="DL74" s="47"/>
      <c r="DM74" s="112"/>
      <c r="DN74" s="47"/>
      <c r="DO74" s="47"/>
      <c r="DP74" s="47"/>
      <c r="DQ74" s="47"/>
      <c r="DR74" s="47"/>
      <c r="DS74" s="47"/>
      <c r="DT74" s="47"/>
      <c r="DU74" s="47"/>
      <c r="DV74" s="47"/>
      <c r="DW74" s="47"/>
      <c r="DX74" s="47"/>
      <c r="DY74" s="47"/>
      <c r="DZ74" s="47"/>
      <c r="EA74" s="47"/>
      <c r="EB74" s="47"/>
      <c r="EC74" s="47"/>
      <c r="ED74" s="47"/>
      <c r="EE74" s="47"/>
      <c r="EF74" s="47"/>
      <c r="EG74" s="47"/>
      <c r="EH74" s="47"/>
      <c r="EI74" s="47"/>
      <c r="EJ74" s="47"/>
      <c r="EK74" s="47"/>
      <c r="EL74" s="47"/>
      <c r="EM74" s="47"/>
      <c r="EN74" s="47"/>
      <c r="EO74" s="47"/>
      <c r="EP74" s="47"/>
      <c r="EQ74" s="47"/>
      <c r="ER74" s="96"/>
      <c r="ES74" s="89"/>
      <c r="ET74" s="52"/>
      <c r="EU74" s="52"/>
      <c r="EV74" s="52"/>
      <c r="EW74" s="52"/>
      <c r="EX74" s="52"/>
      <c r="EY74" s="52"/>
      <c r="EZ74" s="52"/>
      <c r="FA74" s="52"/>
      <c r="FB74" s="52"/>
    </row>
    <row r="75" spans="1:158" ht="21.75" customHeight="1" x14ac:dyDescent="0.25">
      <c r="A75" s="52"/>
      <c r="B75" s="52"/>
      <c r="C75" s="52"/>
      <c r="D75" s="50"/>
      <c r="E75" s="50"/>
      <c r="F75" s="50"/>
      <c r="G75" s="47"/>
      <c r="H75" s="47"/>
      <c r="I75" s="47"/>
      <c r="J75" s="47"/>
      <c r="K75" s="47"/>
      <c r="L75" s="47"/>
      <c r="M75" s="47"/>
      <c r="N75" s="47"/>
      <c r="O75" s="47"/>
      <c r="P75" s="47"/>
      <c r="Q75" s="47"/>
      <c r="R75" s="47"/>
      <c r="S75" s="47"/>
      <c r="T75" s="47"/>
      <c r="U75" s="47"/>
      <c r="V75" s="47"/>
      <c r="W75" s="47"/>
      <c r="X75" s="47"/>
      <c r="Y75" s="47"/>
      <c r="Z75" s="47"/>
      <c r="AA75" s="47"/>
      <c r="AB75" s="47"/>
      <c r="AC75" s="47"/>
      <c r="AD75" s="47"/>
      <c r="AE75" s="47"/>
      <c r="AF75" s="47"/>
      <c r="AG75" s="47"/>
      <c r="AH75" s="47"/>
      <c r="AI75" s="47"/>
      <c r="AJ75" s="47"/>
      <c r="AK75" s="47"/>
      <c r="AL75" s="47"/>
      <c r="AM75" s="47"/>
      <c r="AN75" s="47"/>
      <c r="AO75" s="47"/>
      <c r="AP75" s="47"/>
      <c r="AQ75" s="47"/>
      <c r="AR75" s="47"/>
      <c r="AS75" s="47"/>
      <c r="AT75" s="47"/>
      <c r="AU75" s="47"/>
      <c r="AV75" s="47"/>
      <c r="AW75" s="47"/>
      <c r="AX75" s="47"/>
      <c r="AY75" s="47"/>
      <c r="AZ75" s="47"/>
      <c r="BA75" s="47"/>
      <c r="BB75" s="47"/>
      <c r="BC75" s="47"/>
      <c r="BD75" s="47"/>
      <c r="BE75" s="47"/>
      <c r="BF75" s="47"/>
      <c r="BG75" s="47"/>
      <c r="BH75" s="47"/>
      <c r="BI75" s="47"/>
      <c r="BJ75" s="47"/>
      <c r="BK75" s="47"/>
      <c r="BL75" s="47"/>
      <c r="BM75" s="47"/>
      <c r="BN75" s="47"/>
      <c r="BO75" s="47"/>
      <c r="BP75" s="47"/>
      <c r="BQ75" s="47"/>
      <c r="BR75" s="47"/>
      <c r="BS75" s="47"/>
      <c r="BT75" s="47"/>
      <c r="BU75" s="47"/>
      <c r="BV75" s="47"/>
      <c r="BW75" s="47"/>
      <c r="BX75" s="47"/>
      <c r="BY75" s="47"/>
      <c r="BZ75" s="47"/>
      <c r="CA75" s="47"/>
      <c r="CB75" s="47"/>
      <c r="CC75" s="47"/>
      <c r="CD75" s="47"/>
      <c r="CE75" s="47"/>
      <c r="CF75" s="47"/>
      <c r="CG75" s="485"/>
      <c r="CH75" s="113"/>
      <c r="CI75" s="47"/>
      <c r="CJ75" s="47"/>
      <c r="CK75" s="47"/>
      <c r="CL75" s="47"/>
      <c r="CM75" s="47"/>
      <c r="CN75" s="47"/>
      <c r="CO75" s="47"/>
      <c r="CP75" s="47"/>
      <c r="CQ75" s="47"/>
      <c r="CR75" s="47"/>
      <c r="CS75" s="47"/>
      <c r="CT75" s="47"/>
      <c r="CU75" s="47"/>
      <c r="CV75" s="47"/>
      <c r="CW75" s="47"/>
      <c r="CX75" s="144"/>
      <c r="CY75" s="47"/>
      <c r="CZ75" s="47"/>
      <c r="DA75" s="47"/>
      <c r="DB75" s="47"/>
      <c r="DC75" s="47"/>
      <c r="DD75" s="47"/>
      <c r="DE75" s="47"/>
      <c r="DF75" s="47"/>
      <c r="DG75" s="47"/>
      <c r="DH75" s="47"/>
      <c r="DI75" s="47"/>
      <c r="DJ75" s="47"/>
      <c r="DK75" s="47"/>
      <c r="DL75" s="47"/>
      <c r="DM75" s="102"/>
      <c r="DN75" s="47"/>
      <c r="DO75" s="47"/>
      <c r="DP75" s="47"/>
      <c r="DQ75" s="47"/>
      <c r="DR75" s="47"/>
      <c r="DS75" s="47"/>
      <c r="DT75" s="47"/>
      <c r="DU75" s="47"/>
      <c r="DV75" s="47"/>
      <c r="DW75" s="47"/>
      <c r="DX75" s="47"/>
      <c r="DY75" s="47"/>
      <c r="DZ75" s="47"/>
      <c r="EA75" s="47"/>
      <c r="EB75" s="47"/>
      <c r="EC75" s="47"/>
      <c r="ED75" s="47"/>
      <c r="EE75" s="47"/>
      <c r="EF75" s="47"/>
      <c r="EG75" s="47"/>
      <c r="EH75" s="47"/>
      <c r="EI75" s="47"/>
      <c r="EJ75" s="47"/>
      <c r="EK75" s="47"/>
      <c r="EL75" s="47"/>
      <c r="EM75" s="47"/>
      <c r="EN75" s="47"/>
      <c r="EO75" s="47"/>
      <c r="EP75" s="47"/>
      <c r="EQ75" s="47"/>
      <c r="ER75" s="96"/>
      <c r="ES75" s="89"/>
      <c r="ET75" s="52"/>
      <c r="EU75" s="52"/>
      <c r="EV75" s="52"/>
      <c r="EW75" s="52"/>
      <c r="EX75" s="52"/>
      <c r="EY75" s="52"/>
      <c r="EZ75" s="52"/>
      <c r="FA75" s="52"/>
      <c r="FB75" s="52"/>
    </row>
    <row r="76" spans="1:158" ht="24.75" customHeight="1" x14ac:dyDescent="0.25">
      <c r="A76" s="52"/>
      <c r="B76" s="52"/>
      <c r="C76" s="52"/>
      <c r="D76" s="50"/>
      <c r="E76" s="50"/>
      <c r="F76" s="50"/>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47"/>
      <c r="AZ76" s="47"/>
      <c r="BA76" s="47"/>
      <c r="BB76" s="47"/>
      <c r="BC76" s="47"/>
      <c r="BD76" s="47"/>
      <c r="BE76" s="47"/>
      <c r="BF76" s="47"/>
      <c r="BG76" s="47"/>
      <c r="BH76" s="47"/>
      <c r="BI76" s="47"/>
      <c r="BJ76" s="47"/>
      <c r="BK76" s="47"/>
      <c r="BL76" s="47"/>
      <c r="BM76" s="47"/>
      <c r="BN76" s="47"/>
      <c r="BO76" s="47"/>
      <c r="BP76" s="47"/>
      <c r="BQ76" s="47"/>
      <c r="BR76" s="47"/>
      <c r="BS76" s="47"/>
      <c r="BT76" s="47"/>
      <c r="BU76" s="47"/>
      <c r="BV76" s="47"/>
      <c r="BW76" s="47"/>
      <c r="BX76" s="47"/>
      <c r="BY76" s="47"/>
      <c r="BZ76" s="47"/>
      <c r="CA76" s="114"/>
      <c r="CB76" s="47"/>
      <c r="CC76" s="47"/>
      <c r="CD76" s="47"/>
      <c r="CE76" s="47"/>
      <c r="CF76" s="47"/>
      <c r="CG76" s="485"/>
      <c r="CH76" s="111"/>
      <c r="CI76" s="47"/>
      <c r="CJ76" s="47"/>
      <c r="CK76" s="47"/>
      <c r="CL76" s="47"/>
      <c r="CM76" s="47"/>
      <c r="CN76" s="47"/>
      <c r="CO76" s="47"/>
      <c r="CP76" s="47"/>
      <c r="CQ76" s="47"/>
      <c r="CR76" s="47"/>
      <c r="CS76" s="47"/>
      <c r="CT76" s="47"/>
      <c r="CU76" s="47"/>
      <c r="CV76" s="47"/>
      <c r="CW76" s="47"/>
      <c r="CX76" s="144"/>
      <c r="CY76" s="47"/>
      <c r="CZ76" s="47"/>
      <c r="DA76" s="47"/>
      <c r="DB76" s="47"/>
      <c r="DC76" s="47"/>
      <c r="DD76" s="47"/>
      <c r="DE76" s="47"/>
      <c r="DF76" s="47"/>
      <c r="DG76" s="47"/>
      <c r="DH76" s="47"/>
      <c r="DI76" s="47"/>
      <c r="DJ76" s="47"/>
      <c r="DK76" s="47"/>
      <c r="DL76" s="47"/>
      <c r="DM76" s="103"/>
      <c r="DN76" s="47"/>
      <c r="DO76" s="47"/>
      <c r="DP76" s="47"/>
      <c r="DQ76" s="47"/>
      <c r="DR76" s="47"/>
      <c r="DS76" s="47"/>
      <c r="DT76" s="47"/>
      <c r="DU76" s="47"/>
      <c r="DV76" s="47"/>
      <c r="DW76" s="47"/>
      <c r="DX76" s="47"/>
      <c r="DY76" s="47"/>
      <c r="DZ76" s="47"/>
      <c r="EA76" s="47"/>
      <c r="EB76" s="47"/>
      <c r="EC76" s="47"/>
      <c r="ED76" s="47"/>
      <c r="EE76" s="47"/>
      <c r="EF76" s="47"/>
      <c r="EG76" s="47"/>
      <c r="EH76" s="47"/>
      <c r="EI76" s="47"/>
      <c r="EJ76" s="47"/>
      <c r="EK76" s="47"/>
      <c r="EL76" s="47"/>
      <c r="EM76" s="47"/>
      <c r="EN76" s="47"/>
      <c r="EO76" s="47"/>
      <c r="EP76" s="47"/>
      <c r="EQ76" s="47"/>
      <c r="ER76" s="96"/>
      <c r="ES76" s="89"/>
      <c r="ET76" s="52"/>
      <c r="EU76" s="52"/>
      <c r="EV76" s="52"/>
      <c r="EW76" s="52"/>
      <c r="EX76" s="52"/>
      <c r="EY76" s="52"/>
      <c r="EZ76" s="52"/>
      <c r="FA76" s="52"/>
      <c r="FB76" s="52"/>
    </row>
    <row r="77" spans="1:158" ht="24.75" customHeight="1" x14ac:dyDescent="0.25">
      <c r="A77" s="52"/>
      <c r="B77" s="52"/>
      <c r="C77" s="52"/>
      <c r="D77" s="50"/>
      <c r="E77" s="50"/>
      <c r="F77" s="50"/>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c r="AV77" s="47"/>
      <c r="AW77" s="47"/>
      <c r="AX77" s="47"/>
      <c r="AY77" s="47"/>
      <c r="AZ77" s="47"/>
      <c r="BA77" s="47"/>
      <c r="BB77" s="47"/>
      <c r="BC77" s="47"/>
      <c r="BD77" s="47"/>
      <c r="BE77" s="47"/>
      <c r="BF77" s="47"/>
      <c r="BG77" s="47"/>
      <c r="BH77" s="47"/>
      <c r="BI77" s="47"/>
      <c r="BJ77" s="47"/>
      <c r="BK77" s="47"/>
      <c r="BL77" s="47"/>
      <c r="BM77" s="47"/>
      <c r="BN77" s="47"/>
      <c r="BO77" s="47"/>
      <c r="BP77" s="47"/>
      <c r="BQ77" s="47"/>
      <c r="BR77" s="47"/>
      <c r="BS77" s="47"/>
      <c r="BT77" s="47"/>
      <c r="BU77" s="47"/>
      <c r="BV77" s="47"/>
      <c r="BW77" s="47"/>
      <c r="BX77" s="47"/>
      <c r="BY77" s="47"/>
      <c r="BZ77" s="47"/>
      <c r="CA77" s="114"/>
      <c r="CB77" s="47"/>
      <c r="CC77" s="47"/>
      <c r="CD77" s="47"/>
      <c r="CE77" s="47"/>
      <c r="CF77" s="47"/>
      <c r="CG77" s="485"/>
      <c r="CH77" s="110"/>
      <c r="CI77" s="47"/>
      <c r="CJ77" s="47"/>
      <c r="CK77" s="47"/>
      <c r="CL77" s="47"/>
      <c r="CM77" s="47"/>
      <c r="CN77" s="47"/>
      <c r="CO77" s="47"/>
      <c r="CP77" s="47"/>
      <c r="CQ77" s="47"/>
      <c r="CR77" s="47"/>
      <c r="CS77" s="47"/>
      <c r="CT77" s="47"/>
      <c r="CU77" s="47"/>
      <c r="CV77" s="47"/>
      <c r="CW77" s="47"/>
      <c r="CX77" s="144"/>
      <c r="CY77" s="47"/>
      <c r="CZ77" s="47"/>
      <c r="DA77" s="47"/>
      <c r="DB77" s="47"/>
      <c r="DC77" s="47"/>
      <c r="DD77" s="47"/>
      <c r="DE77" s="47"/>
      <c r="DF77" s="47"/>
      <c r="DG77" s="47"/>
      <c r="DH77" s="47"/>
      <c r="DI77" s="47"/>
      <c r="DJ77" s="47"/>
      <c r="DK77" s="47"/>
      <c r="DL77" s="47"/>
      <c r="DM77" s="106"/>
      <c r="DN77" s="47"/>
      <c r="DO77" s="47"/>
      <c r="DP77" s="47"/>
      <c r="DQ77" s="47"/>
      <c r="DR77" s="47"/>
      <c r="DS77" s="47"/>
      <c r="DT77" s="47"/>
      <c r="DU77" s="47"/>
      <c r="DV77" s="47"/>
      <c r="DW77" s="47"/>
      <c r="DX77" s="47"/>
      <c r="DY77" s="47"/>
      <c r="DZ77" s="47"/>
      <c r="EA77" s="47"/>
      <c r="EB77" s="47"/>
      <c r="EC77" s="47"/>
      <c r="ED77" s="47"/>
      <c r="EE77" s="47"/>
      <c r="EF77" s="47"/>
      <c r="EG77" s="47"/>
      <c r="EH77" s="47"/>
      <c r="EI77" s="47"/>
      <c r="EJ77" s="47"/>
      <c r="EK77" s="47"/>
      <c r="EL77" s="47"/>
      <c r="EM77" s="47"/>
      <c r="EN77" s="47"/>
      <c r="EO77" s="47"/>
      <c r="EP77" s="47"/>
      <c r="EQ77" s="47"/>
      <c r="ER77" s="96"/>
      <c r="ES77" s="89"/>
      <c r="ET77" s="52"/>
      <c r="EU77" s="52"/>
      <c r="EV77" s="52"/>
      <c r="EW77" s="52"/>
      <c r="EX77" s="52"/>
      <c r="EY77" s="52"/>
      <c r="EZ77" s="52"/>
      <c r="FA77" s="52"/>
      <c r="FB77" s="52"/>
    </row>
    <row r="78" spans="1:158" ht="24.75" customHeight="1" x14ac:dyDescent="0.25">
      <c r="A78" s="52"/>
      <c r="B78" s="52"/>
      <c r="C78" s="52"/>
      <c r="D78" s="50"/>
      <c r="E78" s="50"/>
      <c r="F78" s="50"/>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7"/>
      <c r="AV78" s="47"/>
      <c r="AW78" s="47"/>
      <c r="AX78" s="47"/>
      <c r="AY78" s="47"/>
      <c r="AZ78" s="47"/>
      <c r="BA78" s="47"/>
      <c r="BB78" s="47"/>
      <c r="BC78" s="47"/>
      <c r="BD78" s="47"/>
      <c r="BE78" s="47"/>
      <c r="BF78" s="47"/>
      <c r="BG78" s="47"/>
      <c r="BH78" s="47"/>
      <c r="BI78" s="47"/>
      <c r="BJ78" s="47"/>
      <c r="BK78" s="47"/>
      <c r="BL78" s="47"/>
      <c r="BM78" s="47"/>
      <c r="BN78" s="47"/>
      <c r="BO78" s="47"/>
      <c r="BP78" s="47"/>
      <c r="BQ78" s="47"/>
      <c r="BR78" s="47"/>
      <c r="BS78" s="47"/>
      <c r="BT78" s="47"/>
      <c r="BU78" s="47"/>
      <c r="BV78" s="47"/>
      <c r="BW78" s="47"/>
      <c r="BX78" s="47"/>
      <c r="BY78" s="47"/>
      <c r="BZ78" s="47"/>
      <c r="CA78" s="114"/>
      <c r="CB78" s="47"/>
      <c r="CC78" s="47"/>
      <c r="CD78" s="47"/>
      <c r="CE78" s="47"/>
      <c r="CF78" s="47"/>
      <c r="CG78" s="485"/>
      <c r="CH78" s="110"/>
      <c r="CI78" s="47"/>
      <c r="CJ78" s="47"/>
      <c r="CK78" s="47"/>
      <c r="CL78" s="47"/>
      <c r="CM78" s="47"/>
      <c r="CN78" s="47"/>
      <c r="CO78" s="47"/>
      <c r="CP78" s="47"/>
      <c r="CQ78" s="47"/>
      <c r="CR78" s="47"/>
      <c r="CS78" s="47"/>
      <c r="CT78" s="47"/>
      <c r="CU78" s="47"/>
      <c r="CV78" s="47"/>
      <c r="CW78" s="47"/>
      <c r="CX78" s="47">
        <f>5*0.6</f>
        <v>3</v>
      </c>
      <c r="CY78" s="47"/>
      <c r="CZ78" s="47"/>
      <c r="DA78" s="47"/>
      <c r="DB78" s="47"/>
      <c r="DC78" s="47"/>
      <c r="DD78" s="47"/>
      <c r="DE78" s="47"/>
      <c r="DF78" s="47"/>
      <c r="DG78" s="47"/>
      <c r="DH78" s="47"/>
      <c r="DI78" s="47"/>
      <c r="DJ78" s="47"/>
      <c r="DK78" s="47"/>
      <c r="DL78" s="47"/>
      <c r="DM78" s="107"/>
      <c r="DN78" s="47"/>
      <c r="DO78" s="47"/>
      <c r="DP78" s="47"/>
      <c r="DQ78" s="47"/>
      <c r="DR78" s="47"/>
      <c r="DS78" s="47"/>
      <c r="DT78" s="47"/>
      <c r="DU78" s="47"/>
      <c r="DV78" s="47"/>
      <c r="DW78" s="47"/>
      <c r="DX78" s="47"/>
      <c r="DY78" s="47"/>
      <c r="DZ78" s="47"/>
      <c r="EA78" s="47"/>
      <c r="EB78" s="47"/>
      <c r="EC78" s="47"/>
      <c r="ED78" s="47"/>
      <c r="EE78" s="47"/>
      <c r="EF78" s="47"/>
      <c r="EG78" s="47"/>
      <c r="EH78" s="47"/>
      <c r="EI78" s="47"/>
      <c r="EJ78" s="47"/>
      <c r="EK78" s="47"/>
      <c r="EL78" s="47"/>
      <c r="EM78" s="47"/>
      <c r="EN78" s="47"/>
      <c r="EO78" s="47"/>
      <c r="EP78" s="47"/>
      <c r="EQ78" s="47"/>
      <c r="ER78" s="96"/>
      <c r="ES78" s="89"/>
      <c r="ET78" s="52"/>
      <c r="EU78" s="52"/>
      <c r="EV78" s="52"/>
      <c r="EW78" s="52"/>
      <c r="EX78" s="52"/>
      <c r="EY78" s="52"/>
      <c r="EZ78" s="52"/>
      <c r="FA78" s="52"/>
      <c r="FB78" s="52"/>
    </row>
    <row r="79" spans="1:158" ht="24.75" customHeight="1" x14ac:dyDescent="0.25">
      <c r="A79" s="52"/>
      <c r="B79" s="52"/>
      <c r="C79" s="52"/>
      <c r="D79" s="50"/>
      <c r="E79" s="50"/>
      <c r="F79" s="50"/>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c r="AV79" s="47"/>
      <c r="AW79" s="47"/>
      <c r="AX79" s="47"/>
      <c r="AY79" s="47"/>
      <c r="AZ79" s="47"/>
      <c r="BA79" s="47"/>
      <c r="BB79" s="47"/>
      <c r="BC79" s="47"/>
      <c r="BD79" s="47"/>
      <c r="BE79" s="47"/>
      <c r="BF79" s="47"/>
      <c r="BG79" s="47"/>
      <c r="BH79" s="47"/>
      <c r="BI79" s="47"/>
      <c r="BJ79" s="47"/>
      <c r="BK79" s="47"/>
      <c r="BL79" s="47"/>
      <c r="BM79" s="47"/>
      <c r="BN79" s="47"/>
      <c r="BO79" s="47"/>
      <c r="BP79" s="47"/>
      <c r="BQ79" s="47"/>
      <c r="BR79" s="47"/>
      <c r="BS79" s="47"/>
      <c r="BT79" s="47"/>
      <c r="BU79" s="47"/>
      <c r="BV79" s="47"/>
      <c r="BW79" s="47"/>
      <c r="BX79" s="47"/>
      <c r="BY79" s="47"/>
      <c r="BZ79" s="47"/>
      <c r="CA79" s="114"/>
      <c r="CB79" s="47"/>
      <c r="CC79" s="47"/>
      <c r="CD79" s="47"/>
      <c r="CE79" s="47"/>
      <c r="CF79" s="47"/>
      <c r="CG79" s="485"/>
      <c r="CH79" s="115"/>
      <c r="CI79" s="47"/>
      <c r="CJ79" s="47"/>
      <c r="CK79" s="47"/>
      <c r="CL79" s="47"/>
      <c r="CM79" s="47"/>
      <c r="CN79" s="47"/>
      <c r="CO79" s="47"/>
      <c r="CP79" s="47"/>
      <c r="CQ79" s="47"/>
      <c r="CR79" s="47"/>
      <c r="CS79" s="47"/>
      <c r="CT79" s="47"/>
      <c r="CU79" s="47"/>
      <c r="CV79" s="47"/>
      <c r="CW79" s="47"/>
      <c r="CX79" s="47"/>
      <c r="CY79" s="47"/>
      <c r="CZ79" s="47"/>
      <c r="DA79" s="47"/>
      <c r="DB79" s="47"/>
      <c r="DC79" s="47"/>
      <c r="DD79" s="47"/>
      <c r="DE79" s="47"/>
      <c r="DF79" s="47"/>
      <c r="DG79" s="47"/>
      <c r="DH79" s="47"/>
      <c r="DI79" s="47"/>
      <c r="DJ79" s="47"/>
      <c r="DK79" s="47"/>
      <c r="DL79" s="47"/>
      <c r="DM79" s="101"/>
      <c r="DN79" s="47"/>
      <c r="DO79" s="47"/>
      <c r="DP79" s="47"/>
      <c r="DQ79" s="47"/>
      <c r="DR79" s="47"/>
      <c r="DS79" s="47"/>
      <c r="DT79" s="47"/>
      <c r="DU79" s="47"/>
      <c r="DV79" s="47"/>
      <c r="DW79" s="47"/>
      <c r="DX79" s="47"/>
      <c r="DY79" s="47"/>
      <c r="DZ79" s="47"/>
      <c r="EA79" s="47"/>
      <c r="EB79" s="47"/>
      <c r="EC79" s="47"/>
      <c r="ED79" s="47"/>
      <c r="EE79" s="47"/>
      <c r="EF79" s="47"/>
      <c r="EG79" s="47"/>
      <c r="EH79" s="47"/>
      <c r="EI79" s="47"/>
      <c r="EJ79" s="47"/>
      <c r="EK79" s="47"/>
      <c r="EL79" s="47"/>
      <c r="EM79" s="47"/>
      <c r="EN79" s="47"/>
      <c r="EO79" s="47"/>
      <c r="EP79" s="47"/>
      <c r="EQ79" s="47"/>
      <c r="ER79" s="96"/>
      <c r="ES79" s="89"/>
      <c r="ET79" s="52"/>
      <c r="EU79" s="52"/>
      <c r="EV79" s="52"/>
      <c r="EW79" s="52"/>
      <c r="EX79" s="52"/>
      <c r="EY79" s="52"/>
      <c r="EZ79" s="52"/>
      <c r="FA79" s="52"/>
      <c r="FB79" s="52"/>
    </row>
    <row r="80" spans="1:158" ht="24.75" customHeight="1" x14ac:dyDescent="0.25">
      <c r="A80" s="52"/>
      <c r="B80" s="52"/>
      <c r="C80" s="52"/>
      <c r="D80" s="50"/>
      <c r="E80" s="50"/>
      <c r="F80" s="50"/>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7"/>
      <c r="AX80" s="47"/>
      <c r="AY80" s="47"/>
      <c r="AZ80" s="47"/>
      <c r="BA80" s="47"/>
      <c r="BB80" s="47"/>
      <c r="BC80" s="47"/>
      <c r="BD80" s="47"/>
      <c r="BE80" s="47"/>
      <c r="BF80" s="47"/>
      <c r="BG80" s="47"/>
      <c r="BH80" s="47"/>
      <c r="BI80" s="47"/>
      <c r="BJ80" s="47"/>
      <c r="BK80" s="47"/>
      <c r="BL80" s="47"/>
      <c r="BM80" s="47"/>
      <c r="BN80" s="47"/>
      <c r="BO80" s="47"/>
      <c r="BP80" s="47"/>
      <c r="BQ80" s="47"/>
      <c r="BR80" s="47"/>
      <c r="BS80" s="47"/>
      <c r="BT80" s="47"/>
      <c r="BU80" s="47"/>
      <c r="BV80" s="47"/>
      <c r="BW80" s="47"/>
      <c r="BX80" s="47"/>
      <c r="BY80" s="47"/>
      <c r="BZ80" s="47"/>
      <c r="CA80" s="114"/>
      <c r="CB80" s="47"/>
      <c r="CC80" s="47"/>
      <c r="CD80" s="47"/>
      <c r="CE80" s="47"/>
      <c r="CF80" s="47"/>
      <c r="CG80" s="584"/>
      <c r="CH80" s="110"/>
      <c r="CI80" s="47"/>
      <c r="CJ80" s="47"/>
      <c r="CK80" s="47"/>
      <c r="CL80" s="47"/>
      <c r="CM80" s="47"/>
      <c r="CN80" s="47"/>
      <c r="CO80" s="47"/>
      <c r="CP80" s="47"/>
      <c r="CQ80" s="47"/>
      <c r="CR80" s="47"/>
      <c r="CS80" s="47"/>
      <c r="CT80" s="47"/>
      <c r="CU80" s="47"/>
      <c r="CV80" s="47"/>
      <c r="CW80" s="47"/>
      <c r="CX80" s="47"/>
      <c r="CY80" s="47"/>
      <c r="CZ80" s="47"/>
      <c r="DA80" s="47"/>
      <c r="DB80" s="47"/>
      <c r="DC80" s="47"/>
      <c r="DD80" s="47"/>
      <c r="DE80" s="47"/>
      <c r="DF80" s="47"/>
      <c r="DG80" s="47"/>
      <c r="DH80" s="47"/>
      <c r="DI80" s="47"/>
      <c r="DJ80" s="47"/>
      <c r="DK80" s="47"/>
      <c r="DL80" s="47"/>
      <c r="DM80" s="103"/>
      <c r="DN80" s="47"/>
      <c r="DO80" s="47"/>
      <c r="DP80" s="47"/>
      <c r="DQ80" s="47"/>
      <c r="DR80" s="47"/>
      <c r="DS80" s="47"/>
      <c r="DT80" s="47"/>
      <c r="DU80" s="47"/>
      <c r="DV80" s="47"/>
      <c r="DW80" s="47"/>
      <c r="DX80" s="47"/>
      <c r="DY80" s="47"/>
      <c r="DZ80" s="47"/>
      <c r="EA80" s="47"/>
      <c r="EB80" s="47"/>
      <c r="EC80" s="47"/>
      <c r="ED80" s="47"/>
      <c r="EE80" s="47"/>
      <c r="EF80" s="47"/>
      <c r="EG80" s="47"/>
      <c r="EH80" s="47"/>
      <c r="EI80" s="47"/>
      <c r="EJ80" s="47"/>
      <c r="EK80" s="47"/>
      <c r="EL80" s="47"/>
      <c r="EM80" s="47"/>
      <c r="EN80" s="47"/>
      <c r="EO80" s="47"/>
      <c r="EP80" s="47"/>
      <c r="EQ80" s="47"/>
      <c r="ER80" s="88"/>
      <c r="ES80" s="89"/>
      <c r="ET80" s="52"/>
      <c r="EU80" s="52"/>
      <c r="EV80" s="52"/>
      <c r="EW80" s="52"/>
      <c r="EX80" s="52"/>
      <c r="EY80" s="52"/>
      <c r="EZ80" s="52"/>
      <c r="FA80" s="52"/>
      <c r="FB80" s="52"/>
    </row>
    <row r="81" spans="1:158" ht="24.75" customHeight="1" x14ac:dyDescent="0.25">
      <c r="A81" s="52"/>
      <c r="B81" s="52"/>
      <c r="C81" s="52"/>
      <c r="D81" s="50"/>
      <c r="E81" s="50"/>
      <c r="F81" s="50"/>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7"/>
      <c r="AS81" s="47"/>
      <c r="AT81" s="47"/>
      <c r="AU81" s="47"/>
      <c r="AV81" s="47"/>
      <c r="AW81" s="47"/>
      <c r="AX81" s="47"/>
      <c r="AY81" s="47"/>
      <c r="AZ81" s="47"/>
      <c r="BA81" s="47"/>
      <c r="BB81" s="47"/>
      <c r="BC81" s="47"/>
      <c r="BD81" s="47"/>
      <c r="BE81" s="47"/>
      <c r="BF81" s="47"/>
      <c r="BG81" s="47"/>
      <c r="BH81" s="47"/>
      <c r="BI81" s="47"/>
      <c r="BJ81" s="47"/>
      <c r="BK81" s="47"/>
      <c r="BL81" s="47"/>
      <c r="BM81" s="47"/>
      <c r="BN81" s="47"/>
      <c r="BO81" s="47"/>
      <c r="BP81" s="47"/>
      <c r="BQ81" s="47"/>
      <c r="BR81" s="47"/>
      <c r="BS81" s="47"/>
      <c r="BT81" s="47"/>
      <c r="BU81" s="47"/>
      <c r="BV81" s="47"/>
      <c r="BW81" s="47"/>
      <c r="BX81" s="47"/>
      <c r="BY81" s="47"/>
      <c r="BZ81" s="47"/>
      <c r="CA81" s="47"/>
      <c r="CB81" s="47"/>
      <c r="CC81" s="47"/>
      <c r="CD81" s="47"/>
      <c r="CE81" s="47"/>
      <c r="CF81" s="47"/>
      <c r="CG81" s="485"/>
      <c r="CH81" s="116"/>
      <c r="CI81" s="47"/>
      <c r="CJ81" s="47"/>
      <c r="CK81" s="47"/>
      <c r="CL81" s="47"/>
      <c r="CM81" s="47"/>
      <c r="CN81" s="47"/>
      <c r="CO81" s="47"/>
      <c r="CP81" s="47"/>
      <c r="CQ81" s="47"/>
      <c r="CR81" s="47"/>
      <c r="CS81" s="47"/>
      <c r="CT81" s="47"/>
      <c r="CU81" s="47"/>
      <c r="CV81" s="47"/>
      <c r="CW81" s="47"/>
      <c r="CX81" s="47"/>
      <c r="CY81" s="47"/>
      <c r="CZ81" s="47"/>
      <c r="DA81" s="47"/>
      <c r="DB81" s="47"/>
      <c r="DC81" s="47"/>
      <c r="DD81" s="47"/>
      <c r="DE81" s="47"/>
      <c r="DF81" s="47"/>
      <c r="DG81" s="47"/>
      <c r="DH81" s="47"/>
      <c r="DI81" s="47"/>
      <c r="DJ81" s="47"/>
      <c r="DK81" s="47"/>
      <c r="DL81" s="47"/>
      <c r="DM81" s="101"/>
      <c r="DN81" s="47"/>
      <c r="DO81" s="47"/>
      <c r="DP81" s="47"/>
      <c r="DQ81" s="47"/>
      <c r="DR81" s="47"/>
      <c r="DS81" s="47"/>
      <c r="DT81" s="47"/>
      <c r="DU81" s="47"/>
      <c r="DV81" s="47"/>
      <c r="DW81" s="47"/>
      <c r="DX81" s="47"/>
      <c r="DY81" s="47"/>
      <c r="DZ81" s="47"/>
      <c r="EA81" s="47"/>
      <c r="EB81" s="47"/>
      <c r="EC81" s="47"/>
      <c r="ED81" s="47"/>
      <c r="EE81" s="47"/>
      <c r="EF81" s="47"/>
      <c r="EG81" s="47"/>
      <c r="EH81" s="47"/>
      <c r="EI81" s="47"/>
      <c r="EJ81" s="47"/>
      <c r="EK81" s="47"/>
      <c r="EL81" s="47"/>
      <c r="EM81" s="47"/>
      <c r="EN81" s="47"/>
      <c r="EO81" s="47"/>
      <c r="EP81" s="47"/>
      <c r="EQ81" s="47"/>
      <c r="ER81" s="88"/>
      <c r="ES81" s="89"/>
      <c r="ET81" s="52"/>
      <c r="EU81" s="52"/>
      <c r="EV81" s="52"/>
      <c r="EW81" s="52"/>
      <c r="EX81" s="52"/>
      <c r="EY81" s="52"/>
      <c r="EZ81" s="52"/>
      <c r="FA81" s="52"/>
      <c r="FB81" s="52"/>
    </row>
    <row r="82" spans="1:158" ht="24.75" customHeight="1" x14ac:dyDescent="0.25">
      <c r="A82" s="52"/>
      <c r="B82" s="52"/>
      <c r="C82" s="52"/>
      <c r="D82" s="50"/>
      <c r="E82" s="50"/>
      <c r="F82" s="50"/>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c r="AV82" s="47"/>
      <c r="AW82" s="47"/>
      <c r="AX82" s="47"/>
      <c r="AY82" s="47"/>
      <c r="AZ82" s="47"/>
      <c r="BA82" s="47"/>
      <c r="BB82" s="47"/>
      <c r="BC82" s="47"/>
      <c r="BD82" s="47"/>
      <c r="BE82" s="47"/>
      <c r="BF82" s="47"/>
      <c r="BG82" s="47"/>
      <c r="BH82" s="47"/>
      <c r="BI82" s="47"/>
      <c r="BJ82" s="47"/>
      <c r="BK82" s="47"/>
      <c r="BL82" s="47"/>
      <c r="BM82" s="47"/>
      <c r="BN82" s="47"/>
      <c r="BO82" s="47"/>
      <c r="BP82" s="47"/>
      <c r="BQ82" s="47"/>
      <c r="BR82" s="47"/>
      <c r="BS82" s="47"/>
      <c r="BT82" s="47"/>
      <c r="BU82" s="47"/>
      <c r="BV82" s="47"/>
      <c r="BW82" s="47"/>
      <c r="BX82" s="47"/>
      <c r="BY82" s="47"/>
      <c r="BZ82" s="47"/>
      <c r="CA82" s="47"/>
      <c r="CB82" s="47"/>
      <c r="CC82" s="47"/>
      <c r="CD82" s="47"/>
      <c r="CE82" s="47"/>
      <c r="CF82" s="47"/>
      <c r="CG82" s="485"/>
      <c r="CH82" s="113"/>
      <c r="CI82" s="47"/>
      <c r="CJ82" s="47"/>
      <c r="CK82" s="47"/>
      <c r="CL82" s="47"/>
      <c r="CM82" s="47"/>
      <c r="CN82" s="47"/>
      <c r="CO82" s="47"/>
      <c r="CP82" s="47"/>
      <c r="CQ82" s="47"/>
      <c r="CR82" s="47"/>
      <c r="CS82" s="47"/>
      <c r="CT82" s="47"/>
      <c r="CU82" s="47"/>
      <c r="CV82" s="47"/>
      <c r="CW82" s="47"/>
      <c r="CX82" s="47"/>
      <c r="CY82" s="47"/>
      <c r="CZ82" s="47"/>
      <c r="DA82" s="47"/>
      <c r="DB82" s="47"/>
      <c r="DC82" s="47"/>
      <c r="DD82" s="47"/>
      <c r="DE82" s="47"/>
      <c r="DF82" s="47"/>
      <c r="DG82" s="47"/>
      <c r="DH82" s="47"/>
      <c r="DI82" s="47"/>
      <c r="DJ82" s="47"/>
      <c r="DK82" s="47"/>
      <c r="DL82" s="47"/>
      <c r="DM82" s="102"/>
      <c r="DN82" s="47"/>
      <c r="DO82" s="47"/>
      <c r="DP82" s="47"/>
      <c r="DQ82" s="47"/>
      <c r="DR82" s="47"/>
      <c r="DS82" s="47"/>
      <c r="DT82" s="47"/>
      <c r="DU82" s="47"/>
      <c r="DV82" s="47"/>
      <c r="DW82" s="47"/>
      <c r="DX82" s="47"/>
      <c r="DY82" s="47"/>
      <c r="DZ82" s="47"/>
      <c r="EA82" s="47"/>
      <c r="EB82" s="47"/>
      <c r="EC82" s="47"/>
      <c r="ED82" s="47"/>
      <c r="EE82" s="47"/>
      <c r="EF82" s="47"/>
      <c r="EG82" s="47"/>
      <c r="EH82" s="47"/>
      <c r="EI82" s="47"/>
      <c r="EJ82" s="47"/>
      <c r="EK82" s="47"/>
      <c r="EL82" s="47"/>
      <c r="EM82" s="47"/>
      <c r="EN82" s="47"/>
      <c r="EO82" s="47"/>
      <c r="EP82" s="47"/>
      <c r="EQ82" s="47"/>
      <c r="ER82" s="88"/>
      <c r="ES82" s="89"/>
      <c r="ET82" s="52"/>
      <c r="EU82" s="52"/>
      <c r="EV82" s="52"/>
      <c r="EW82" s="52"/>
      <c r="EX82" s="52"/>
      <c r="EY82" s="52"/>
      <c r="EZ82" s="52"/>
      <c r="FA82" s="52"/>
      <c r="FB82" s="52"/>
    </row>
    <row r="83" spans="1:158" ht="24.75" customHeight="1" x14ac:dyDescent="0.25">
      <c r="A83" s="52"/>
      <c r="B83" s="52"/>
      <c r="C83" s="52"/>
      <c r="D83" s="50"/>
      <c r="E83" s="50"/>
      <c r="F83" s="50"/>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c r="AZ83" s="47"/>
      <c r="BA83" s="47"/>
      <c r="BB83" s="47"/>
      <c r="BC83" s="47"/>
      <c r="BD83" s="47"/>
      <c r="BE83" s="47"/>
      <c r="BF83" s="47"/>
      <c r="BG83" s="47"/>
      <c r="BH83" s="47"/>
      <c r="BI83" s="47"/>
      <c r="BJ83" s="47"/>
      <c r="BK83" s="47"/>
      <c r="BL83" s="47"/>
      <c r="BM83" s="47"/>
      <c r="BN83" s="47"/>
      <c r="BO83" s="47"/>
      <c r="BP83" s="47"/>
      <c r="BQ83" s="47"/>
      <c r="BR83" s="47"/>
      <c r="BS83" s="47"/>
      <c r="BT83" s="47"/>
      <c r="BU83" s="47"/>
      <c r="BV83" s="47"/>
      <c r="BW83" s="47"/>
      <c r="BX83" s="47"/>
      <c r="BY83" s="47"/>
      <c r="BZ83" s="47"/>
      <c r="CA83" s="47"/>
      <c r="CB83" s="47"/>
      <c r="CC83" s="47"/>
      <c r="CD83" s="47"/>
      <c r="CE83" s="47"/>
      <c r="CF83" s="47"/>
      <c r="CG83" s="485"/>
      <c r="CH83" s="110"/>
      <c r="CI83" s="47"/>
      <c r="CJ83" s="47"/>
      <c r="CK83" s="47"/>
      <c r="CL83" s="47"/>
      <c r="CM83" s="47"/>
      <c r="CN83" s="47"/>
      <c r="CO83" s="47"/>
      <c r="CP83" s="47"/>
      <c r="CQ83" s="47"/>
      <c r="CR83" s="47"/>
      <c r="CS83" s="47"/>
      <c r="CT83" s="47"/>
      <c r="CU83" s="47"/>
      <c r="CV83" s="47"/>
      <c r="CW83" s="47"/>
      <c r="CX83" s="47"/>
      <c r="CY83" s="47"/>
      <c r="CZ83" s="47"/>
      <c r="DA83" s="47"/>
      <c r="DB83" s="47"/>
      <c r="DC83" s="47"/>
      <c r="DD83" s="47"/>
      <c r="DE83" s="47"/>
      <c r="DF83" s="47"/>
      <c r="DG83" s="47"/>
      <c r="DH83" s="47"/>
      <c r="DI83" s="47"/>
      <c r="DJ83" s="47"/>
      <c r="DK83" s="47"/>
      <c r="DL83" s="47"/>
      <c r="DM83" s="103"/>
      <c r="DN83" s="47"/>
      <c r="DO83" s="47"/>
      <c r="DP83" s="47"/>
      <c r="DQ83" s="47"/>
      <c r="DR83" s="47"/>
      <c r="DS83" s="47"/>
      <c r="DT83" s="47"/>
      <c r="DU83" s="47"/>
      <c r="DV83" s="47"/>
      <c r="DW83" s="47"/>
      <c r="DX83" s="47"/>
      <c r="DY83" s="47"/>
      <c r="DZ83" s="47"/>
      <c r="EA83" s="47"/>
      <c r="EB83" s="47"/>
      <c r="EC83" s="47"/>
      <c r="ED83" s="47"/>
      <c r="EE83" s="47"/>
      <c r="EF83" s="47"/>
      <c r="EG83" s="47"/>
      <c r="EH83" s="47"/>
      <c r="EI83" s="47"/>
      <c r="EJ83" s="47"/>
      <c r="EK83" s="47"/>
      <c r="EL83" s="47"/>
      <c r="EM83" s="47"/>
      <c r="EN83" s="47"/>
      <c r="EO83" s="47"/>
      <c r="EP83" s="47"/>
      <c r="EQ83" s="47"/>
      <c r="ER83" s="88"/>
      <c r="ES83" s="89"/>
      <c r="ET83" s="52"/>
      <c r="EU83" s="52"/>
      <c r="EV83" s="52"/>
      <c r="EW83" s="52"/>
      <c r="EX83" s="52"/>
      <c r="EY83" s="52"/>
      <c r="EZ83" s="52"/>
      <c r="FA83" s="52"/>
      <c r="FB83" s="52"/>
    </row>
    <row r="84" spans="1:158" ht="24.75" customHeight="1" x14ac:dyDescent="0.25">
      <c r="A84" s="52"/>
      <c r="B84" s="52"/>
      <c r="C84" s="52"/>
      <c r="D84" s="50"/>
      <c r="E84" s="50"/>
      <c r="F84" s="50"/>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7"/>
      <c r="AS84" s="47"/>
      <c r="AT84" s="47"/>
      <c r="AU84" s="47"/>
      <c r="AV84" s="47"/>
      <c r="AW84" s="47"/>
      <c r="AX84" s="47"/>
      <c r="AY84" s="47"/>
      <c r="AZ84" s="47"/>
      <c r="BA84" s="47"/>
      <c r="BB84" s="47"/>
      <c r="BC84" s="47"/>
      <c r="BD84" s="47"/>
      <c r="BE84" s="47"/>
      <c r="BF84" s="47"/>
      <c r="BG84" s="47"/>
      <c r="BH84" s="47"/>
      <c r="BI84" s="47"/>
      <c r="BJ84" s="47"/>
      <c r="BK84" s="47"/>
      <c r="BL84" s="47"/>
      <c r="BM84" s="47"/>
      <c r="BN84" s="47"/>
      <c r="BO84" s="47"/>
      <c r="BP84" s="47"/>
      <c r="BQ84" s="47"/>
      <c r="BR84" s="47"/>
      <c r="BS84" s="47"/>
      <c r="BT84" s="47"/>
      <c r="BU84" s="47"/>
      <c r="BV84" s="47"/>
      <c r="BW84" s="47"/>
      <c r="BX84" s="47"/>
      <c r="BY84" s="47"/>
      <c r="BZ84" s="47"/>
      <c r="CA84" s="47"/>
      <c r="CB84" s="47"/>
      <c r="CC84" s="47"/>
      <c r="CD84" s="47"/>
      <c r="CE84" s="47"/>
      <c r="CF84" s="47"/>
      <c r="CG84" s="485"/>
      <c r="CH84" s="110"/>
      <c r="CI84" s="47"/>
      <c r="CJ84" s="47"/>
      <c r="CK84" s="47"/>
      <c r="CL84" s="47"/>
      <c r="CM84" s="47"/>
      <c r="CN84" s="47"/>
      <c r="CO84" s="47"/>
      <c r="CP84" s="47"/>
      <c r="CQ84" s="47"/>
      <c r="CR84" s="47"/>
      <c r="CS84" s="47"/>
      <c r="CT84" s="47"/>
      <c r="CU84" s="47"/>
      <c r="CV84" s="47"/>
      <c r="CW84" s="47"/>
      <c r="CX84" s="47"/>
      <c r="CY84" s="47"/>
      <c r="CZ84" s="47"/>
      <c r="DA84" s="47"/>
      <c r="DB84" s="47"/>
      <c r="DC84" s="47"/>
      <c r="DD84" s="47"/>
      <c r="DE84" s="47"/>
      <c r="DF84" s="47"/>
      <c r="DG84" s="47"/>
      <c r="DH84" s="47"/>
      <c r="DI84" s="47"/>
      <c r="DJ84" s="47"/>
      <c r="DK84" s="47"/>
      <c r="DL84" s="47"/>
      <c r="DM84" s="106"/>
      <c r="DN84" s="47"/>
      <c r="DO84" s="47"/>
      <c r="DP84" s="47"/>
      <c r="DQ84" s="47"/>
      <c r="DR84" s="47"/>
      <c r="DS84" s="47"/>
      <c r="DT84" s="47"/>
      <c r="DU84" s="47"/>
      <c r="DV84" s="47"/>
      <c r="DW84" s="47"/>
      <c r="DX84" s="47"/>
      <c r="DY84" s="47"/>
      <c r="DZ84" s="47"/>
      <c r="EA84" s="47"/>
      <c r="EB84" s="47"/>
      <c r="EC84" s="47"/>
      <c r="ED84" s="47"/>
      <c r="EE84" s="47"/>
      <c r="EF84" s="47"/>
      <c r="EG84" s="47"/>
      <c r="EH84" s="47"/>
      <c r="EI84" s="47"/>
      <c r="EJ84" s="47"/>
      <c r="EK84" s="47"/>
      <c r="EL84" s="47"/>
      <c r="EM84" s="47"/>
      <c r="EN84" s="47"/>
      <c r="EO84" s="47"/>
      <c r="EP84" s="47"/>
      <c r="EQ84" s="47"/>
      <c r="ER84" s="88"/>
      <c r="ES84" s="89"/>
      <c r="ET84" s="52"/>
      <c r="EU84" s="52"/>
      <c r="EV84" s="52"/>
      <c r="EW84" s="52"/>
      <c r="EX84" s="52"/>
      <c r="EY84" s="52"/>
      <c r="EZ84" s="52"/>
      <c r="FA84" s="52"/>
      <c r="FB84" s="52"/>
    </row>
    <row r="85" spans="1:158" ht="24.75" customHeight="1" x14ac:dyDescent="0.25">
      <c r="A85" s="52"/>
      <c r="B85" s="52"/>
      <c r="C85" s="52"/>
      <c r="D85" s="50"/>
      <c r="E85" s="50"/>
      <c r="F85" s="50"/>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c r="AV85" s="47"/>
      <c r="AW85" s="47"/>
      <c r="AX85" s="47"/>
      <c r="AY85" s="47"/>
      <c r="AZ85" s="47"/>
      <c r="BA85" s="47"/>
      <c r="BB85" s="47"/>
      <c r="BC85" s="47"/>
      <c r="BD85" s="47"/>
      <c r="BE85" s="47"/>
      <c r="BF85" s="47"/>
      <c r="BG85" s="47"/>
      <c r="BH85" s="47"/>
      <c r="BI85" s="47"/>
      <c r="BJ85" s="47"/>
      <c r="BK85" s="47"/>
      <c r="BL85" s="47"/>
      <c r="BM85" s="47"/>
      <c r="BN85" s="47"/>
      <c r="BO85" s="47"/>
      <c r="BP85" s="47"/>
      <c r="BQ85" s="47"/>
      <c r="BR85" s="47"/>
      <c r="BS85" s="47"/>
      <c r="BT85" s="47"/>
      <c r="BU85" s="47"/>
      <c r="BV85" s="47"/>
      <c r="BW85" s="47"/>
      <c r="BX85" s="47"/>
      <c r="BY85" s="47"/>
      <c r="BZ85" s="47"/>
      <c r="CA85" s="47"/>
      <c r="CB85" s="47"/>
      <c r="CC85" s="47"/>
      <c r="CD85" s="47"/>
      <c r="CE85" s="47"/>
      <c r="CF85" s="47"/>
      <c r="CG85" s="485"/>
      <c r="CH85" s="110"/>
      <c r="CI85" s="47"/>
      <c r="CJ85" s="47"/>
      <c r="CK85" s="47"/>
      <c r="CL85" s="47"/>
      <c r="CM85" s="47"/>
      <c r="CN85" s="47"/>
      <c r="CO85" s="47"/>
      <c r="CP85" s="47"/>
      <c r="CQ85" s="47"/>
      <c r="CR85" s="47"/>
      <c r="CS85" s="47"/>
      <c r="CT85" s="47"/>
      <c r="CU85" s="47"/>
      <c r="CV85" s="47"/>
      <c r="CW85" s="47"/>
      <c r="CX85" s="47"/>
      <c r="CY85" s="47"/>
      <c r="CZ85" s="47"/>
      <c r="DA85" s="47"/>
      <c r="DB85" s="47"/>
      <c r="DC85" s="47"/>
      <c r="DD85" s="47"/>
      <c r="DE85" s="47"/>
      <c r="DF85" s="47"/>
      <c r="DG85" s="47"/>
      <c r="DH85" s="47"/>
      <c r="DI85" s="47"/>
      <c r="DJ85" s="47"/>
      <c r="DK85" s="47"/>
      <c r="DL85" s="47"/>
      <c r="DM85" s="107"/>
      <c r="DN85" s="47"/>
      <c r="DO85" s="47"/>
      <c r="DP85" s="47"/>
      <c r="DQ85" s="47"/>
      <c r="DR85" s="47"/>
      <c r="DS85" s="47"/>
      <c r="DT85" s="47"/>
      <c r="DU85" s="47"/>
      <c r="DV85" s="47"/>
      <c r="DW85" s="47"/>
      <c r="DX85" s="47"/>
      <c r="DY85" s="47"/>
      <c r="DZ85" s="47"/>
      <c r="EA85" s="47"/>
      <c r="EB85" s="47"/>
      <c r="EC85" s="47"/>
      <c r="ED85" s="47"/>
      <c r="EE85" s="47"/>
      <c r="EF85" s="47"/>
      <c r="EG85" s="47"/>
      <c r="EH85" s="47"/>
      <c r="EI85" s="47"/>
      <c r="EJ85" s="47"/>
      <c r="EK85" s="47"/>
      <c r="EL85" s="47"/>
      <c r="EM85" s="47"/>
      <c r="EN85" s="47"/>
      <c r="EO85" s="47"/>
      <c r="EP85" s="47"/>
      <c r="EQ85" s="47"/>
      <c r="ER85" s="88"/>
      <c r="ES85" s="89"/>
      <c r="ET85" s="52"/>
      <c r="EU85" s="52"/>
      <c r="EV85" s="52"/>
      <c r="EW85" s="52"/>
      <c r="EX85" s="52"/>
      <c r="EY85" s="52"/>
      <c r="EZ85" s="52"/>
      <c r="FA85" s="52"/>
      <c r="FB85" s="52"/>
    </row>
    <row r="86" spans="1:158" ht="24.75" customHeight="1" x14ac:dyDescent="0.25">
      <c r="A86" s="52"/>
      <c r="B86" s="52"/>
      <c r="C86" s="52"/>
      <c r="D86" s="50"/>
      <c r="E86" s="50"/>
      <c r="F86" s="50"/>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c r="AV86" s="47"/>
      <c r="AW86" s="47"/>
      <c r="AX86" s="47"/>
      <c r="AY86" s="47"/>
      <c r="AZ86" s="47"/>
      <c r="BA86" s="47"/>
      <c r="BB86" s="47"/>
      <c r="BC86" s="47"/>
      <c r="BD86" s="47"/>
      <c r="BE86" s="47"/>
      <c r="BF86" s="47"/>
      <c r="BG86" s="47"/>
      <c r="BH86" s="47"/>
      <c r="BI86" s="47"/>
      <c r="BJ86" s="47"/>
      <c r="BK86" s="47"/>
      <c r="BL86" s="47"/>
      <c r="BM86" s="47"/>
      <c r="BN86" s="47"/>
      <c r="BO86" s="47"/>
      <c r="BP86" s="47"/>
      <c r="BQ86" s="47"/>
      <c r="BR86" s="47"/>
      <c r="BS86" s="47"/>
      <c r="BT86" s="47"/>
      <c r="BU86" s="47"/>
      <c r="BV86" s="47"/>
      <c r="BW86" s="47"/>
      <c r="BX86" s="47"/>
      <c r="BY86" s="47"/>
      <c r="BZ86" s="47"/>
      <c r="CA86" s="47"/>
      <c r="CB86" s="47"/>
      <c r="CC86" s="47"/>
      <c r="CD86" s="47"/>
      <c r="CE86" s="47"/>
      <c r="CF86" s="47"/>
      <c r="CG86" s="485"/>
      <c r="CH86" s="115"/>
      <c r="CI86" s="47"/>
      <c r="CJ86" s="47"/>
      <c r="CK86" s="47"/>
      <c r="CL86" s="47"/>
      <c r="CM86" s="47"/>
      <c r="CN86" s="47"/>
      <c r="CO86" s="47"/>
      <c r="CP86" s="47"/>
      <c r="CQ86" s="47"/>
      <c r="CR86" s="47"/>
      <c r="CS86" s="47"/>
      <c r="CT86" s="47"/>
      <c r="CU86" s="47"/>
      <c r="CV86" s="47"/>
      <c r="CW86" s="47"/>
      <c r="CX86" s="47"/>
      <c r="CY86" s="47"/>
      <c r="CZ86" s="47"/>
      <c r="DA86" s="47"/>
      <c r="DB86" s="47"/>
      <c r="DC86" s="47"/>
      <c r="DD86" s="47"/>
      <c r="DE86" s="47"/>
      <c r="DF86" s="47"/>
      <c r="DG86" s="47"/>
      <c r="DH86" s="47"/>
      <c r="DI86" s="47"/>
      <c r="DJ86" s="47"/>
      <c r="DK86" s="47"/>
      <c r="DL86" s="47"/>
      <c r="DM86" s="101"/>
      <c r="DN86" s="47"/>
      <c r="DO86" s="47"/>
      <c r="DP86" s="47"/>
      <c r="DQ86" s="47"/>
      <c r="DR86" s="47"/>
      <c r="DS86" s="47"/>
      <c r="DT86" s="47"/>
      <c r="DU86" s="47"/>
      <c r="DV86" s="47"/>
      <c r="DW86" s="47"/>
      <c r="DX86" s="47"/>
      <c r="DY86" s="47"/>
      <c r="DZ86" s="47"/>
      <c r="EA86" s="47"/>
      <c r="EB86" s="47"/>
      <c r="EC86" s="47"/>
      <c r="ED86" s="47"/>
      <c r="EE86" s="47"/>
      <c r="EF86" s="47"/>
      <c r="EG86" s="47"/>
      <c r="EH86" s="47"/>
      <c r="EI86" s="47"/>
      <c r="EJ86" s="47"/>
      <c r="EK86" s="47"/>
      <c r="EL86" s="47"/>
      <c r="EM86" s="47"/>
      <c r="EN86" s="47"/>
      <c r="EO86" s="47"/>
      <c r="EP86" s="47"/>
      <c r="EQ86" s="47"/>
      <c r="ER86" s="88"/>
      <c r="ES86" s="89"/>
      <c r="ET86" s="52"/>
      <c r="EU86" s="52"/>
      <c r="EV86" s="52"/>
      <c r="EW86" s="52"/>
      <c r="EX86" s="52"/>
      <c r="EY86" s="52"/>
      <c r="EZ86" s="52"/>
      <c r="FA86" s="52"/>
      <c r="FB86" s="52"/>
    </row>
    <row r="87" spans="1:158" ht="24.75" customHeight="1" x14ac:dyDescent="0.25">
      <c r="A87" s="52"/>
      <c r="B87" s="52"/>
      <c r="C87" s="52"/>
      <c r="D87" s="50"/>
      <c r="E87" s="50"/>
      <c r="F87" s="50"/>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7"/>
      <c r="AW87" s="47"/>
      <c r="AX87" s="47"/>
      <c r="AY87" s="47"/>
      <c r="AZ87" s="47"/>
      <c r="BA87" s="47"/>
      <c r="BB87" s="47"/>
      <c r="BC87" s="47"/>
      <c r="BD87" s="47"/>
      <c r="BE87" s="47"/>
      <c r="BF87" s="47"/>
      <c r="BG87" s="47"/>
      <c r="BH87" s="47"/>
      <c r="BI87" s="47"/>
      <c r="BJ87" s="47"/>
      <c r="BK87" s="47"/>
      <c r="BL87" s="47"/>
      <c r="BM87" s="47"/>
      <c r="BN87" s="47"/>
      <c r="BO87" s="47"/>
      <c r="BP87" s="47"/>
      <c r="BQ87" s="47"/>
      <c r="BR87" s="47"/>
      <c r="BS87" s="47"/>
      <c r="BT87" s="47"/>
      <c r="BU87" s="47"/>
      <c r="BV87" s="47"/>
      <c r="BW87" s="47"/>
      <c r="BX87" s="47"/>
      <c r="BY87" s="47"/>
      <c r="BZ87" s="47"/>
      <c r="CA87" s="47"/>
      <c r="CB87" s="47"/>
      <c r="CC87" s="47"/>
      <c r="CD87" s="47"/>
      <c r="CE87" s="47"/>
      <c r="CF87" s="47"/>
      <c r="CG87" s="584"/>
      <c r="CH87" s="110"/>
      <c r="CI87" s="47"/>
      <c r="CJ87" s="117"/>
      <c r="CK87" s="47"/>
      <c r="CL87" s="47"/>
      <c r="CM87" s="47"/>
      <c r="CN87" s="47"/>
      <c r="CO87" s="47"/>
      <c r="CP87" s="47"/>
      <c r="CQ87" s="47"/>
      <c r="CR87" s="47"/>
      <c r="CS87" s="47"/>
      <c r="CT87" s="47"/>
      <c r="CU87" s="47"/>
      <c r="CV87" s="47"/>
      <c r="CW87" s="47"/>
      <c r="CX87" s="47"/>
      <c r="CY87" s="47"/>
      <c r="CZ87" s="47"/>
      <c r="DA87" s="47"/>
      <c r="DB87" s="47"/>
      <c r="DC87" s="47"/>
      <c r="DD87" s="47"/>
      <c r="DE87" s="47"/>
      <c r="DF87" s="47"/>
      <c r="DG87" s="47"/>
      <c r="DH87" s="47"/>
      <c r="DI87" s="47"/>
      <c r="DJ87" s="47"/>
      <c r="DK87" s="47"/>
      <c r="DL87" s="47"/>
      <c r="DM87" s="103"/>
      <c r="DN87" s="47"/>
      <c r="DO87" s="47"/>
      <c r="DP87" s="47"/>
      <c r="DQ87" s="47"/>
      <c r="DR87" s="47"/>
      <c r="DS87" s="47"/>
      <c r="DT87" s="47"/>
      <c r="DU87" s="47"/>
      <c r="DV87" s="47"/>
      <c r="DW87" s="47"/>
      <c r="DX87" s="47"/>
      <c r="DY87" s="47"/>
      <c r="DZ87" s="47"/>
      <c r="EA87" s="47"/>
      <c r="EB87" s="47"/>
      <c r="EC87" s="47"/>
      <c r="ED87" s="47"/>
      <c r="EE87" s="47"/>
      <c r="EF87" s="47"/>
      <c r="EG87" s="47"/>
      <c r="EH87" s="47"/>
      <c r="EI87" s="47"/>
      <c r="EJ87" s="47"/>
      <c r="EK87" s="47"/>
      <c r="EL87" s="47"/>
      <c r="EM87" s="47"/>
      <c r="EN87" s="47"/>
      <c r="EO87" s="47"/>
      <c r="EP87" s="47"/>
      <c r="EQ87" s="47"/>
      <c r="ER87" s="88"/>
      <c r="ES87" s="89"/>
      <c r="ET87" s="52"/>
      <c r="EU87" s="52"/>
      <c r="EV87" s="52"/>
      <c r="EW87" s="52"/>
      <c r="EX87" s="52"/>
      <c r="EY87" s="52"/>
      <c r="EZ87" s="52"/>
      <c r="FA87" s="52"/>
      <c r="FB87" s="52"/>
    </row>
    <row r="88" spans="1:158" ht="24.75" customHeight="1" x14ac:dyDescent="0.25">
      <c r="A88" s="52"/>
      <c r="B88" s="52"/>
      <c r="C88" s="52"/>
      <c r="D88" s="50"/>
      <c r="E88" s="50"/>
      <c r="F88" s="50"/>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7"/>
      <c r="AS88" s="47"/>
      <c r="AT88" s="47"/>
      <c r="AU88" s="47"/>
      <c r="AV88" s="47"/>
      <c r="AW88" s="47"/>
      <c r="AX88" s="47"/>
      <c r="AY88" s="47"/>
      <c r="AZ88" s="47"/>
      <c r="BA88" s="47"/>
      <c r="BB88" s="47"/>
      <c r="BC88" s="47"/>
      <c r="BD88" s="47"/>
      <c r="BE88" s="47"/>
      <c r="BF88" s="47"/>
      <c r="BG88" s="47"/>
      <c r="BH88" s="47"/>
      <c r="BI88" s="47"/>
      <c r="BJ88" s="47"/>
      <c r="BK88" s="47"/>
      <c r="BL88" s="47"/>
      <c r="BM88" s="47"/>
      <c r="BN88" s="47"/>
      <c r="BO88" s="47"/>
      <c r="BP88" s="47"/>
      <c r="BQ88" s="47"/>
      <c r="BR88" s="47"/>
      <c r="BS88" s="47"/>
      <c r="BT88" s="47"/>
      <c r="BU88" s="47"/>
      <c r="BV88" s="47"/>
      <c r="BW88" s="47"/>
      <c r="BX88" s="47"/>
      <c r="BY88" s="47"/>
      <c r="BZ88" s="47"/>
      <c r="CA88" s="47"/>
      <c r="CB88" s="47"/>
      <c r="CC88" s="47"/>
      <c r="CD88" s="47"/>
      <c r="CE88" s="47"/>
      <c r="CF88" s="47"/>
      <c r="CG88" s="485"/>
      <c r="CH88" s="110"/>
      <c r="CI88" s="47"/>
      <c r="CJ88" s="47"/>
      <c r="CK88" s="47"/>
      <c r="CL88" s="47"/>
      <c r="CM88" s="47"/>
      <c r="CN88" s="47"/>
      <c r="CO88" s="47"/>
      <c r="CP88" s="47"/>
      <c r="CQ88" s="47"/>
      <c r="CR88" s="47"/>
      <c r="CS88" s="47"/>
      <c r="CT88" s="47"/>
      <c r="CU88" s="47"/>
      <c r="CV88" s="47"/>
      <c r="CW88" s="47"/>
      <c r="CX88" s="47"/>
      <c r="CY88" s="47"/>
      <c r="CZ88" s="47"/>
      <c r="DA88" s="47"/>
      <c r="DB88" s="47"/>
      <c r="DC88" s="47"/>
      <c r="DD88" s="47"/>
      <c r="DE88" s="47"/>
      <c r="DF88" s="47"/>
      <c r="DG88" s="47"/>
      <c r="DH88" s="47"/>
      <c r="DI88" s="47"/>
      <c r="DJ88" s="47"/>
      <c r="DK88" s="47"/>
      <c r="DL88" s="47"/>
      <c r="DM88" s="101"/>
      <c r="DN88" s="47"/>
      <c r="DO88" s="47"/>
      <c r="DP88" s="47"/>
      <c r="DQ88" s="47"/>
      <c r="DR88" s="47"/>
      <c r="DS88" s="47"/>
      <c r="DT88" s="47"/>
      <c r="DU88" s="47"/>
      <c r="DV88" s="47"/>
      <c r="DW88" s="47"/>
      <c r="DX88" s="47"/>
      <c r="DY88" s="47"/>
      <c r="DZ88" s="47"/>
      <c r="EA88" s="47"/>
      <c r="EB88" s="47"/>
      <c r="EC88" s="47"/>
      <c r="ED88" s="47"/>
      <c r="EE88" s="47"/>
      <c r="EF88" s="47"/>
      <c r="EG88" s="47"/>
      <c r="EH88" s="47"/>
      <c r="EI88" s="47"/>
      <c r="EJ88" s="47"/>
      <c r="EK88" s="47"/>
      <c r="EL88" s="47"/>
      <c r="EM88" s="47"/>
      <c r="EN88" s="47"/>
      <c r="EO88" s="47"/>
      <c r="EP88" s="47"/>
      <c r="EQ88" s="47"/>
      <c r="ER88" s="88"/>
      <c r="ES88" s="89"/>
      <c r="ET88" s="52"/>
      <c r="EU88" s="52"/>
      <c r="EV88" s="52"/>
      <c r="EW88" s="52"/>
      <c r="EX88" s="52"/>
      <c r="EY88" s="52"/>
      <c r="EZ88" s="52"/>
      <c r="FA88" s="52"/>
      <c r="FB88" s="52"/>
    </row>
    <row r="89" spans="1:158" ht="24.75" customHeight="1" x14ac:dyDescent="0.25">
      <c r="A89" s="52"/>
      <c r="B89" s="52"/>
      <c r="C89" s="52"/>
      <c r="D89" s="50"/>
      <c r="E89" s="50"/>
      <c r="F89" s="50"/>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c r="AV89" s="47"/>
      <c r="AW89" s="47"/>
      <c r="AX89" s="47"/>
      <c r="AY89" s="47"/>
      <c r="AZ89" s="47"/>
      <c r="BA89" s="47"/>
      <c r="BB89" s="47"/>
      <c r="BC89" s="47"/>
      <c r="BD89" s="47"/>
      <c r="BE89" s="47"/>
      <c r="BF89" s="47"/>
      <c r="BG89" s="47"/>
      <c r="BH89" s="47"/>
      <c r="BI89" s="47"/>
      <c r="BJ89" s="47"/>
      <c r="BK89" s="47"/>
      <c r="BL89" s="47"/>
      <c r="BM89" s="47"/>
      <c r="BN89" s="47"/>
      <c r="BO89" s="47"/>
      <c r="BP89" s="47"/>
      <c r="BQ89" s="47"/>
      <c r="BR89" s="47"/>
      <c r="BS89" s="47"/>
      <c r="BT89" s="47"/>
      <c r="BU89" s="47"/>
      <c r="BV89" s="47"/>
      <c r="BW89" s="47"/>
      <c r="BX89" s="47"/>
      <c r="BY89" s="47"/>
      <c r="BZ89" s="47"/>
      <c r="CA89" s="47"/>
      <c r="CB89" s="47"/>
      <c r="CC89" s="47"/>
      <c r="CD89" s="47"/>
      <c r="CE89" s="47"/>
      <c r="CF89" s="47"/>
      <c r="CG89" s="485"/>
      <c r="CH89" s="113"/>
      <c r="CI89" s="47"/>
      <c r="CJ89" s="47"/>
      <c r="CK89" s="47"/>
      <c r="CL89" s="47"/>
      <c r="CM89" s="47"/>
      <c r="CN89" s="47"/>
      <c r="CO89" s="47"/>
      <c r="CP89" s="47"/>
      <c r="CQ89" s="47"/>
      <c r="CR89" s="47"/>
      <c r="CS89" s="47"/>
      <c r="CT89" s="47"/>
      <c r="CU89" s="47"/>
      <c r="CV89" s="47"/>
      <c r="CW89" s="47"/>
      <c r="CX89" s="47"/>
      <c r="CY89" s="47"/>
      <c r="CZ89" s="47"/>
      <c r="DA89" s="47"/>
      <c r="DB89" s="47"/>
      <c r="DC89" s="47"/>
      <c r="DD89" s="47"/>
      <c r="DE89" s="47"/>
      <c r="DF89" s="47"/>
      <c r="DG89" s="47"/>
      <c r="DH89" s="47"/>
      <c r="DI89" s="47"/>
      <c r="DJ89" s="47"/>
      <c r="DK89" s="47"/>
      <c r="DL89" s="47"/>
      <c r="DM89" s="102"/>
      <c r="DN89" s="47"/>
      <c r="DO89" s="47"/>
      <c r="DP89" s="47"/>
      <c r="DQ89" s="47"/>
      <c r="DR89" s="47"/>
      <c r="DS89" s="47"/>
      <c r="DT89" s="47"/>
      <c r="DU89" s="47"/>
      <c r="DV89" s="47"/>
      <c r="DW89" s="47"/>
      <c r="DX89" s="47"/>
      <c r="DY89" s="47"/>
      <c r="DZ89" s="47"/>
      <c r="EA89" s="47"/>
      <c r="EB89" s="47"/>
      <c r="EC89" s="47"/>
      <c r="ED89" s="47"/>
      <c r="EE89" s="47"/>
      <c r="EF89" s="47"/>
      <c r="EG89" s="47"/>
      <c r="EH89" s="47"/>
      <c r="EI89" s="47"/>
      <c r="EJ89" s="47"/>
      <c r="EK89" s="47"/>
      <c r="EL89" s="47"/>
      <c r="EM89" s="47"/>
      <c r="EN89" s="47"/>
      <c r="EO89" s="47"/>
      <c r="EP89" s="47"/>
      <c r="EQ89" s="47"/>
      <c r="ER89" s="88"/>
      <c r="ES89" s="89"/>
      <c r="ET89" s="52"/>
      <c r="EU89" s="52"/>
      <c r="EV89" s="52"/>
      <c r="EW89" s="52"/>
      <c r="EX89" s="52"/>
      <c r="EY89" s="52"/>
      <c r="EZ89" s="52"/>
      <c r="FA89" s="52"/>
      <c r="FB89" s="52"/>
    </row>
    <row r="90" spans="1:158" ht="24.75" customHeight="1" x14ac:dyDescent="0.25">
      <c r="A90" s="52"/>
      <c r="B90" s="52"/>
      <c r="C90" s="52"/>
      <c r="D90" s="50"/>
      <c r="E90" s="50"/>
      <c r="F90" s="50"/>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c r="AH90" s="47"/>
      <c r="AI90" s="47"/>
      <c r="AJ90" s="47"/>
      <c r="AK90" s="47"/>
      <c r="AL90" s="47"/>
      <c r="AM90" s="47"/>
      <c r="AN90" s="47"/>
      <c r="AO90" s="47"/>
      <c r="AP90" s="47"/>
      <c r="AQ90" s="47"/>
      <c r="AR90" s="47"/>
      <c r="AS90" s="47"/>
      <c r="AT90" s="47"/>
      <c r="AU90" s="47"/>
      <c r="AV90" s="47"/>
      <c r="AW90" s="47"/>
      <c r="AX90" s="47"/>
      <c r="AY90" s="47"/>
      <c r="AZ90" s="47"/>
      <c r="BA90" s="47"/>
      <c r="BB90" s="47"/>
      <c r="BC90" s="47"/>
      <c r="BD90" s="47"/>
      <c r="BE90" s="47"/>
      <c r="BF90" s="47"/>
      <c r="BG90" s="47"/>
      <c r="BH90" s="47"/>
      <c r="BI90" s="47"/>
      <c r="BJ90" s="47"/>
      <c r="BK90" s="47"/>
      <c r="BL90" s="47"/>
      <c r="BM90" s="47"/>
      <c r="BN90" s="47"/>
      <c r="BO90" s="47"/>
      <c r="BP90" s="47"/>
      <c r="BQ90" s="47"/>
      <c r="BR90" s="47"/>
      <c r="BS90" s="47"/>
      <c r="BT90" s="47"/>
      <c r="BU90" s="47"/>
      <c r="BV90" s="47"/>
      <c r="BW90" s="47"/>
      <c r="BX90" s="47"/>
      <c r="BY90" s="47"/>
      <c r="BZ90" s="47"/>
      <c r="CA90" s="47"/>
      <c r="CB90" s="47"/>
      <c r="CC90" s="47"/>
      <c r="CD90" s="47"/>
      <c r="CE90" s="47"/>
      <c r="CF90" s="47"/>
      <c r="CG90" s="485"/>
      <c r="CH90" s="110"/>
      <c r="CI90" s="47"/>
      <c r="CJ90" s="47"/>
      <c r="CK90" s="47"/>
      <c r="CL90" s="47"/>
      <c r="CM90" s="47"/>
      <c r="CN90" s="47"/>
      <c r="CO90" s="47"/>
      <c r="CP90" s="47"/>
      <c r="CQ90" s="47"/>
      <c r="CR90" s="47"/>
      <c r="CS90" s="47"/>
      <c r="CT90" s="47"/>
      <c r="CU90" s="47"/>
      <c r="CV90" s="47"/>
      <c r="CW90" s="47"/>
      <c r="CX90" s="47"/>
      <c r="CY90" s="47"/>
      <c r="CZ90" s="47"/>
      <c r="DA90" s="47"/>
      <c r="DB90" s="47"/>
      <c r="DC90" s="47"/>
      <c r="DD90" s="47"/>
      <c r="DE90" s="47"/>
      <c r="DF90" s="47"/>
      <c r="DG90" s="47"/>
      <c r="DH90" s="47"/>
      <c r="DI90" s="47"/>
      <c r="DJ90" s="47"/>
      <c r="DK90" s="47"/>
      <c r="DL90" s="47"/>
      <c r="DM90" s="103"/>
      <c r="DN90" s="47"/>
      <c r="DO90" s="47"/>
      <c r="DP90" s="47"/>
      <c r="DQ90" s="47"/>
      <c r="DR90" s="47"/>
      <c r="DS90" s="47"/>
      <c r="DT90" s="47"/>
      <c r="DU90" s="47"/>
      <c r="DV90" s="47"/>
      <c r="DW90" s="47"/>
      <c r="DX90" s="47"/>
      <c r="DY90" s="47"/>
      <c r="DZ90" s="47"/>
      <c r="EA90" s="47"/>
      <c r="EB90" s="47"/>
      <c r="EC90" s="47"/>
      <c r="ED90" s="47"/>
      <c r="EE90" s="47"/>
      <c r="EF90" s="47"/>
      <c r="EG90" s="47"/>
      <c r="EH90" s="47"/>
      <c r="EI90" s="47"/>
      <c r="EJ90" s="47"/>
      <c r="EK90" s="47"/>
      <c r="EL90" s="47"/>
      <c r="EM90" s="47"/>
      <c r="EN90" s="47"/>
      <c r="EO90" s="47"/>
      <c r="EP90" s="47"/>
      <c r="EQ90" s="47"/>
      <c r="ER90" s="88"/>
      <c r="ES90" s="89"/>
      <c r="ET90" s="52"/>
      <c r="EU90" s="52"/>
      <c r="EV90" s="52"/>
      <c r="EW90" s="52"/>
      <c r="EX90" s="52"/>
      <c r="EY90" s="52"/>
      <c r="EZ90" s="52"/>
      <c r="FA90" s="52"/>
      <c r="FB90" s="52"/>
    </row>
    <row r="91" spans="1:158" ht="24.75" customHeight="1" x14ac:dyDescent="0.25">
      <c r="A91" s="52"/>
      <c r="B91" s="52"/>
      <c r="C91" s="52"/>
      <c r="D91" s="50"/>
      <c r="E91" s="50"/>
      <c r="F91" s="50"/>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c r="AH91" s="47"/>
      <c r="AI91" s="47"/>
      <c r="AJ91" s="47"/>
      <c r="AK91" s="47"/>
      <c r="AL91" s="47"/>
      <c r="AM91" s="47"/>
      <c r="AN91" s="47"/>
      <c r="AO91" s="47"/>
      <c r="AP91" s="47"/>
      <c r="AQ91" s="47"/>
      <c r="AR91" s="47"/>
      <c r="AS91" s="47"/>
      <c r="AT91" s="47"/>
      <c r="AU91" s="47"/>
      <c r="AV91" s="47"/>
      <c r="AW91" s="47"/>
      <c r="AX91" s="47"/>
      <c r="AY91" s="47"/>
      <c r="AZ91" s="47"/>
      <c r="BA91" s="47"/>
      <c r="BB91" s="47"/>
      <c r="BC91" s="47"/>
      <c r="BD91" s="47"/>
      <c r="BE91" s="47"/>
      <c r="BF91" s="47"/>
      <c r="BG91" s="47"/>
      <c r="BH91" s="47"/>
      <c r="BI91" s="47"/>
      <c r="BJ91" s="47"/>
      <c r="BK91" s="47"/>
      <c r="BL91" s="47"/>
      <c r="BM91" s="47"/>
      <c r="BN91" s="47"/>
      <c r="BO91" s="47"/>
      <c r="BP91" s="47"/>
      <c r="BQ91" s="47"/>
      <c r="BR91" s="47"/>
      <c r="BS91" s="47"/>
      <c r="BT91" s="47"/>
      <c r="BU91" s="47"/>
      <c r="BV91" s="47"/>
      <c r="BW91" s="47"/>
      <c r="BX91" s="47"/>
      <c r="BY91" s="47"/>
      <c r="BZ91" s="47"/>
      <c r="CA91" s="47"/>
      <c r="CB91" s="47"/>
      <c r="CC91" s="47"/>
      <c r="CD91" s="47"/>
      <c r="CE91" s="47"/>
      <c r="CF91" s="47"/>
      <c r="CG91" s="485"/>
      <c r="CH91" s="110"/>
      <c r="CI91" s="47"/>
      <c r="CJ91" s="47"/>
      <c r="CK91" s="47"/>
      <c r="CL91" s="47"/>
      <c r="CM91" s="47"/>
      <c r="CN91" s="47"/>
      <c r="CO91" s="47"/>
      <c r="CP91" s="47"/>
      <c r="CQ91" s="47"/>
      <c r="CR91" s="47"/>
      <c r="CS91" s="47"/>
      <c r="CT91" s="47"/>
      <c r="CU91" s="47"/>
      <c r="CV91" s="47"/>
      <c r="CW91" s="47"/>
      <c r="CX91" s="47"/>
      <c r="CY91" s="47"/>
      <c r="CZ91" s="47"/>
      <c r="DA91" s="47"/>
      <c r="DB91" s="47"/>
      <c r="DC91" s="47"/>
      <c r="DD91" s="47"/>
      <c r="DE91" s="47"/>
      <c r="DF91" s="47"/>
      <c r="DG91" s="47"/>
      <c r="DH91" s="47"/>
      <c r="DI91" s="47"/>
      <c r="DJ91" s="47"/>
      <c r="DK91" s="47"/>
      <c r="DL91" s="47"/>
      <c r="DM91" s="106"/>
      <c r="DN91" s="47"/>
      <c r="DO91" s="47"/>
      <c r="DP91" s="47"/>
      <c r="DQ91" s="47"/>
      <c r="DR91" s="47"/>
      <c r="DS91" s="47"/>
      <c r="DT91" s="47"/>
      <c r="DU91" s="47"/>
      <c r="DV91" s="47"/>
      <c r="DW91" s="47"/>
      <c r="DX91" s="47"/>
      <c r="DY91" s="47"/>
      <c r="DZ91" s="47"/>
      <c r="EA91" s="47"/>
      <c r="EB91" s="47"/>
      <c r="EC91" s="47"/>
      <c r="ED91" s="47"/>
      <c r="EE91" s="47"/>
      <c r="EF91" s="47"/>
      <c r="EG91" s="47"/>
      <c r="EH91" s="47"/>
      <c r="EI91" s="47"/>
      <c r="EJ91" s="47"/>
      <c r="EK91" s="47"/>
      <c r="EL91" s="47"/>
      <c r="EM91" s="47"/>
      <c r="EN91" s="47"/>
      <c r="EO91" s="47"/>
      <c r="EP91" s="47"/>
      <c r="EQ91" s="47"/>
      <c r="ER91" s="88"/>
      <c r="ES91" s="89"/>
      <c r="ET91" s="52"/>
      <c r="EU91" s="52"/>
      <c r="EV91" s="52"/>
      <c r="EW91" s="52"/>
      <c r="EX91" s="52"/>
      <c r="EY91" s="52"/>
      <c r="EZ91" s="52"/>
      <c r="FA91" s="52"/>
      <c r="FB91" s="52"/>
    </row>
    <row r="92" spans="1:158" ht="24.75" customHeight="1" x14ac:dyDescent="0.25">
      <c r="A92" s="52"/>
      <c r="B92" s="52"/>
      <c r="C92" s="52"/>
      <c r="D92" s="50"/>
      <c r="E92" s="50"/>
      <c r="F92" s="50"/>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7"/>
      <c r="AS92" s="47"/>
      <c r="AT92" s="47"/>
      <c r="AU92" s="47"/>
      <c r="AV92" s="47"/>
      <c r="AW92" s="47"/>
      <c r="AX92" s="47"/>
      <c r="AY92" s="47"/>
      <c r="AZ92" s="47"/>
      <c r="BA92" s="47"/>
      <c r="BB92" s="47"/>
      <c r="BC92" s="47"/>
      <c r="BD92" s="47"/>
      <c r="BE92" s="47"/>
      <c r="BF92" s="47"/>
      <c r="BG92" s="47"/>
      <c r="BH92" s="47"/>
      <c r="BI92" s="47"/>
      <c r="BJ92" s="47"/>
      <c r="BK92" s="47"/>
      <c r="BL92" s="47"/>
      <c r="BM92" s="47"/>
      <c r="BN92" s="47"/>
      <c r="BO92" s="47"/>
      <c r="BP92" s="47"/>
      <c r="BQ92" s="47"/>
      <c r="BR92" s="47"/>
      <c r="BS92" s="47"/>
      <c r="BT92" s="47"/>
      <c r="BU92" s="47"/>
      <c r="BV92" s="47"/>
      <c r="BW92" s="47"/>
      <c r="BX92" s="47"/>
      <c r="BY92" s="47"/>
      <c r="BZ92" s="47"/>
      <c r="CA92" s="47"/>
      <c r="CB92" s="47"/>
      <c r="CC92" s="47"/>
      <c r="CD92" s="47"/>
      <c r="CE92" s="47"/>
      <c r="CF92" s="47"/>
      <c r="CG92" s="485"/>
      <c r="CH92" s="110"/>
      <c r="CI92" s="47"/>
      <c r="CJ92" s="47"/>
      <c r="CK92" s="47"/>
      <c r="CL92" s="47"/>
      <c r="CM92" s="47"/>
      <c r="CN92" s="47"/>
      <c r="CO92" s="47"/>
      <c r="CP92" s="47"/>
      <c r="CQ92" s="47"/>
      <c r="CR92" s="47"/>
      <c r="CS92" s="47"/>
      <c r="CT92" s="47"/>
      <c r="CU92" s="47"/>
      <c r="CV92" s="47"/>
      <c r="CW92" s="47"/>
      <c r="CX92" s="47"/>
      <c r="CY92" s="47"/>
      <c r="CZ92" s="47"/>
      <c r="DA92" s="47"/>
      <c r="DB92" s="47"/>
      <c r="DC92" s="47"/>
      <c r="DD92" s="47"/>
      <c r="DE92" s="47"/>
      <c r="DF92" s="47"/>
      <c r="DG92" s="47"/>
      <c r="DH92" s="47"/>
      <c r="DI92" s="47"/>
      <c r="DJ92" s="47"/>
      <c r="DK92" s="47"/>
      <c r="DL92" s="47"/>
      <c r="DM92" s="102"/>
      <c r="DN92" s="47"/>
      <c r="DO92" s="47"/>
      <c r="DP92" s="47"/>
      <c r="DQ92" s="47"/>
      <c r="DR92" s="47"/>
      <c r="DS92" s="47"/>
      <c r="DT92" s="47"/>
      <c r="DU92" s="47"/>
      <c r="DV92" s="47"/>
      <c r="DW92" s="47"/>
      <c r="DX92" s="47"/>
      <c r="DY92" s="47"/>
      <c r="DZ92" s="47"/>
      <c r="EA92" s="47"/>
      <c r="EB92" s="47"/>
      <c r="EC92" s="47"/>
      <c r="ED92" s="47"/>
      <c r="EE92" s="47"/>
      <c r="EF92" s="47"/>
      <c r="EG92" s="47"/>
      <c r="EH92" s="47"/>
      <c r="EI92" s="47"/>
      <c r="EJ92" s="47"/>
      <c r="EK92" s="47"/>
      <c r="EL92" s="47"/>
      <c r="EM92" s="47"/>
      <c r="EN92" s="47"/>
      <c r="EO92" s="47"/>
      <c r="EP92" s="47"/>
      <c r="EQ92" s="47"/>
      <c r="ER92" s="88"/>
      <c r="ES92" s="89"/>
      <c r="ET92" s="52"/>
      <c r="EU92" s="52"/>
      <c r="EV92" s="52"/>
      <c r="EW92" s="52"/>
      <c r="EX92" s="52"/>
      <c r="EY92" s="52"/>
      <c r="EZ92" s="52"/>
      <c r="FA92" s="52"/>
      <c r="FB92" s="52"/>
    </row>
    <row r="93" spans="1:158" ht="24.75" customHeight="1" x14ac:dyDescent="0.25">
      <c r="A93" s="52"/>
      <c r="B93" s="52"/>
      <c r="C93" s="52"/>
      <c r="D93" s="50"/>
      <c r="E93" s="50"/>
      <c r="F93" s="50"/>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Q93" s="47"/>
      <c r="AR93" s="47"/>
      <c r="AS93" s="47"/>
      <c r="AT93" s="47"/>
      <c r="AU93" s="47"/>
      <c r="AV93" s="47"/>
      <c r="AW93" s="47"/>
      <c r="AX93" s="47"/>
      <c r="AY93" s="47"/>
      <c r="AZ93" s="47"/>
      <c r="BA93" s="47"/>
      <c r="BB93" s="47"/>
      <c r="BC93" s="47"/>
      <c r="BD93" s="47"/>
      <c r="BE93" s="47"/>
      <c r="BF93" s="47"/>
      <c r="BG93" s="47"/>
      <c r="BH93" s="47"/>
      <c r="BI93" s="47"/>
      <c r="BJ93" s="47"/>
      <c r="BK93" s="47"/>
      <c r="BL93" s="47"/>
      <c r="BM93" s="47"/>
      <c r="BN93" s="47"/>
      <c r="BO93" s="47"/>
      <c r="BP93" s="47"/>
      <c r="BQ93" s="47"/>
      <c r="BR93" s="47"/>
      <c r="BS93" s="47"/>
      <c r="BT93" s="47"/>
      <c r="BU93" s="47"/>
      <c r="BV93" s="47"/>
      <c r="BW93" s="47"/>
      <c r="BX93" s="47"/>
      <c r="BY93" s="47"/>
      <c r="BZ93" s="47"/>
      <c r="CA93" s="47"/>
      <c r="CB93" s="47"/>
      <c r="CC93" s="47"/>
      <c r="CD93" s="47"/>
      <c r="CE93" s="47"/>
      <c r="CF93" s="47"/>
      <c r="CG93" s="485"/>
      <c r="CH93" s="115"/>
      <c r="CI93" s="47"/>
      <c r="CJ93" s="47"/>
      <c r="CK93" s="47"/>
      <c r="CL93" s="47"/>
      <c r="CM93" s="47"/>
      <c r="CN93" s="47"/>
      <c r="CO93" s="47"/>
      <c r="CP93" s="47"/>
      <c r="CQ93" s="47"/>
      <c r="CR93" s="47"/>
      <c r="CS93" s="47"/>
      <c r="CT93" s="47"/>
      <c r="CU93" s="47"/>
      <c r="CV93" s="47"/>
      <c r="CW93" s="47"/>
      <c r="CX93" s="47"/>
      <c r="CY93" s="47"/>
      <c r="CZ93" s="47"/>
      <c r="DA93" s="47"/>
      <c r="DB93" s="47"/>
      <c r="DC93" s="47"/>
      <c r="DD93" s="47"/>
      <c r="DE93" s="47"/>
      <c r="DF93" s="47"/>
      <c r="DG93" s="47"/>
      <c r="DH93" s="47"/>
      <c r="DI93" s="47"/>
      <c r="DJ93" s="47"/>
      <c r="DK93" s="47"/>
      <c r="DL93" s="47"/>
      <c r="DM93" s="101"/>
      <c r="DN93" s="47"/>
      <c r="DO93" s="47"/>
      <c r="DP93" s="47"/>
      <c r="DQ93" s="47"/>
      <c r="DR93" s="47"/>
      <c r="DS93" s="47"/>
      <c r="DT93" s="47"/>
      <c r="DU93" s="47"/>
      <c r="DV93" s="47"/>
      <c r="DW93" s="47"/>
      <c r="DX93" s="47"/>
      <c r="DY93" s="47"/>
      <c r="DZ93" s="47"/>
      <c r="EA93" s="47"/>
      <c r="EB93" s="47"/>
      <c r="EC93" s="47"/>
      <c r="ED93" s="47"/>
      <c r="EE93" s="47"/>
      <c r="EF93" s="47"/>
      <c r="EG93" s="47"/>
      <c r="EH93" s="47"/>
      <c r="EI93" s="47"/>
      <c r="EJ93" s="47"/>
      <c r="EK93" s="47"/>
      <c r="EL93" s="47"/>
      <c r="EM93" s="47"/>
      <c r="EN93" s="47"/>
      <c r="EO93" s="47"/>
      <c r="EP93" s="47"/>
      <c r="EQ93" s="47"/>
      <c r="ER93" s="88"/>
      <c r="ES93" s="89"/>
      <c r="ET93" s="52"/>
      <c r="EU93" s="52"/>
      <c r="EV93" s="52"/>
      <c r="EW93" s="52"/>
      <c r="EX93" s="52"/>
      <c r="EY93" s="52"/>
      <c r="EZ93" s="52"/>
      <c r="FA93" s="52"/>
      <c r="FB93" s="52"/>
    </row>
    <row r="94" spans="1:158" ht="24.75" customHeight="1" x14ac:dyDescent="0.25">
      <c r="A94" s="52"/>
      <c r="B94" s="52"/>
      <c r="C94" s="52"/>
      <c r="D94" s="50"/>
      <c r="E94" s="50"/>
      <c r="F94" s="50"/>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7"/>
      <c r="AI94" s="47"/>
      <c r="AJ94" s="47"/>
      <c r="AK94" s="47"/>
      <c r="AL94" s="47"/>
      <c r="AM94" s="47"/>
      <c r="AN94" s="47"/>
      <c r="AO94" s="47"/>
      <c r="AP94" s="47"/>
      <c r="AQ94" s="47"/>
      <c r="AR94" s="47"/>
      <c r="AS94" s="47"/>
      <c r="AT94" s="47"/>
      <c r="AU94" s="47"/>
      <c r="AV94" s="47"/>
      <c r="AW94" s="47"/>
      <c r="AX94" s="47"/>
      <c r="AY94" s="47"/>
      <c r="AZ94" s="47"/>
      <c r="BA94" s="47"/>
      <c r="BB94" s="47"/>
      <c r="BC94" s="47"/>
      <c r="BD94" s="47"/>
      <c r="BE94" s="47"/>
      <c r="BF94" s="47"/>
      <c r="BG94" s="47"/>
      <c r="BH94" s="47"/>
      <c r="BI94" s="47"/>
      <c r="BJ94" s="47"/>
      <c r="BK94" s="47"/>
      <c r="BL94" s="47"/>
      <c r="BM94" s="47"/>
      <c r="BN94" s="47"/>
      <c r="BO94" s="47"/>
      <c r="BP94" s="47"/>
      <c r="BQ94" s="47"/>
      <c r="BR94" s="47"/>
      <c r="BS94" s="47"/>
      <c r="BT94" s="47"/>
      <c r="BU94" s="47"/>
      <c r="BV94" s="47"/>
      <c r="BW94" s="47"/>
      <c r="BX94" s="47"/>
      <c r="BY94" s="47"/>
      <c r="BZ94" s="47"/>
      <c r="CA94" s="47"/>
      <c r="CB94" s="47"/>
      <c r="CC94" s="47"/>
      <c r="CD94" s="47"/>
      <c r="CE94" s="47"/>
      <c r="CF94" s="47"/>
      <c r="CG94" s="584"/>
      <c r="CH94" s="110"/>
      <c r="CI94" s="47"/>
      <c r="CJ94" s="47"/>
      <c r="CK94" s="47"/>
      <c r="CL94" s="47"/>
      <c r="CM94" s="47"/>
      <c r="CN94" s="47"/>
      <c r="CO94" s="47"/>
      <c r="CP94" s="47"/>
      <c r="CQ94" s="47"/>
      <c r="CR94" s="47"/>
      <c r="CS94" s="47"/>
      <c r="CT94" s="47"/>
      <c r="CU94" s="47"/>
      <c r="CV94" s="47"/>
      <c r="CW94" s="47"/>
      <c r="CX94" s="47"/>
      <c r="CY94" s="47"/>
      <c r="CZ94" s="47"/>
      <c r="DA94" s="47"/>
      <c r="DB94" s="47"/>
      <c r="DC94" s="47"/>
      <c r="DD94" s="47"/>
      <c r="DE94" s="47"/>
      <c r="DF94" s="47"/>
      <c r="DG94" s="47"/>
      <c r="DH94" s="47"/>
      <c r="DI94" s="47"/>
      <c r="DJ94" s="47"/>
      <c r="DK94" s="47"/>
      <c r="DL94" s="47"/>
      <c r="DM94" s="103"/>
      <c r="DN94" s="47"/>
      <c r="DO94" s="47"/>
      <c r="DP94" s="47"/>
      <c r="DQ94" s="47"/>
      <c r="DR94" s="47"/>
      <c r="DS94" s="47"/>
      <c r="DT94" s="47"/>
      <c r="DU94" s="47"/>
      <c r="DV94" s="47"/>
      <c r="DW94" s="47"/>
      <c r="DX94" s="47"/>
      <c r="DY94" s="47"/>
      <c r="DZ94" s="47"/>
      <c r="EA94" s="47"/>
      <c r="EB94" s="47"/>
      <c r="EC94" s="47"/>
      <c r="ED94" s="47"/>
      <c r="EE94" s="47"/>
      <c r="EF94" s="47"/>
      <c r="EG94" s="47"/>
      <c r="EH94" s="47"/>
      <c r="EI94" s="47"/>
      <c r="EJ94" s="47"/>
      <c r="EK94" s="47"/>
      <c r="EL94" s="47"/>
      <c r="EM94" s="47"/>
      <c r="EN94" s="47"/>
      <c r="EO94" s="47"/>
      <c r="EP94" s="47"/>
      <c r="EQ94" s="47"/>
      <c r="ER94" s="88"/>
      <c r="ES94" s="89"/>
      <c r="ET94" s="52"/>
      <c r="EU94" s="52"/>
      <c r="EV94" s="52"/>
      <c r="EW94" s="52"/>
      <c r="EX94" s="52"/>
      <c r="EY94" s="52"/>
      <c r="EZ94" s="52"/>
      <c r="FA94" s="52"/>
      <c r="FB94" s="52"/>
    </row>
    <row r="95" spans="1:158" ht="24.75" customHeight="1" x14ac:dyDescent="0.25">
      <c r="A95" s="52"/>
      <c r="B95" s="52"/>
      <c r="C95" s="52"/>
      <c r="D95" s="50"/>
      <c r="E95" s="50"/>
      <c r="F95" s="50"/>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7"/>
      <c r="AS95" s="47"/>
      <c r="AT95" s="47"/>
      <c r="AU95" s="47"/>
      <c r="AV95" s="47"/>
      <c r="AW95" s="47"/>
      <c r="AX95" s="47"/>
      <c r="AY95" s="47"/>
      <c r="AZ95" s="47"/>
      <c r="BA95" s="47"/>
      <c r="BB95" s="47"/>
      <c r="BC95" s="47"/>
      <c r="BD95" s="47"/>
      <c r="BE95" s="47"/>
      <c r="BF95" s="47"/>
      <c r="BG95" s="47"/>
      <c r="BH95" s="47"/>
      <c r="BI95" s="47"/>
      <c r="BJ95" s="47"/>
      <c r="BK95" s="47"/>
      <c r="BL95" s="47"/>
      <c r="BM95" s="47"/>
      <c r="BN95" s="47"/>
      <c r="BO95" s="47"/>
      <c r="BP95" s="47"/>
      <c r="BQ95" s="47"/>
      <c r="BR95" s="47"/>
      <c r="BS95" s="47"/>
      <c r="BT95" s="47"/>
      <c r="BU95" s="47"/>
      <c r="BV95" s="47"/>
      <c r="BW95" s="47"/>
      <c r="BX95" s="47"/>
      <c r="BY95" s="47"/>
      <c r="BZ95" s="47"/>
      <c r="CA95" s="47"/>
      <c r="CB95" s="47"/>
      <c r="CC95" s="47"/>
      <c r="CD95" s="47"/>
      <c r="CE95" s="47"/>
      <c r="CF95" s="47"/>
      <c r="CG95" s="485"/>
      <c r="CH95" s="110"/>
      <c r="CI95" s="47"/>
      <c r="CJ95" s="47"/>
      <c r="CK95" s="47"/>
      <c r="CL95" s="47"/>
      <c r="CM95" s="47"/>
      <c r="CN95" s="47"/>
      <c r="CO95" s="47"/>
      <c r="CP95" s="47"/>
      <c r="CQ95" s="47"/>
      <c r="CR95" s="47"/>
      <c r="CS95" s="47"/>
      <c r="CT95" s="47"/>
      <c r="CU95" s="47"/>
      <c r="CV95" s="47"/>
      <c r="CW95" s="47"/>
      <c r="CX95" s="47"/>
      <c r="CY95" s="47"/>
      <c r="CZ95" s="47"/>
      <c r="DA95" s="47"/>
      <c r="DB95" s="47"/>
      <c r="DC95" s="47"/>
      <c r="DD95" s="47"/>
      <c r="DE95" s="47"/>
      <c r="DF95" s="47"/>
      <c r="DG95" s="47"/>
      <c r="DH95" s="47"/>
      <c r="DI95" s="47"/>
      <c r="DJ95" s="47"/>
      <c r="DK95" s="47"/>
      <c r="DL95" s="47"/>
      <c r="DM95" s="101"/>
      <c r="DN95" s="47"/>
      <c r="DO95" s="47"/>
      <c r="DP95" s="47"/>
      <c r="DQ95" s="47"/>
      <c r="DR95" s="47"/>
      <c r="DS95" s="47"/>
      <c r="DT95" s="47"/>
      <c r="DU95" s="47"/>
      <c r="DV95" s="47"/>
      <c r="DW95" s="47"/>
      <c r="DX95" s="47"/>
      <c r="DY95" s="47"/>
      <c r="DZ95" s="47"/>
      <c r="EA95" s="47"/>
      <c r="EB95" s="47"/>
      <c r="EC95" s="47"/>
      <c r="ED95" s="47"/>
      <c r="EE95" s="47"/>
      <c r="EF95" s="47"/>
      <c r="EG95" s="47"/>
      <c r="EH95" s="47"/>
      <c r="EI95" s="47"/>
      <c r="EJ95" s="47"/>
      <c r="EK95" s="47"/>
      <c r="EL95" s="47"/>
      <c r="EM95" s="47"/>
      <c r="EN95" s="47"/>
      <c r="EO95" s="47"/>
      <c r="EP95" s="47"/>
      <c r="EQ95" s="47"/>
      <c r="ER95" s="88"/>
      <c r="ES95" s="89"/>
      <c r="ET95" s="52"/>
      <c r="EU95" s="52"/>
      <c r="EV95" s="52"/>
      <c r="EW95" s="52"/>
      <c r="EX95" s="52"/>
      <c r="EY95" s="52"/>
      <c r="EZ95" s="52"/>
      <c r="FA95" s="52"/>
      <c r="FB95" s="52"/>
    </row>
    <row r="96" spans="1:158" ht="24.75" customHeight="1" x14ac:dyDescent="0.25">
      <c r="A96" s="52"/>
      <c r="B96" s="52"/>
      <c r="C96" s="52"/>
      <c r="D96" s="50"/>
      <c r="E96" s="50"/>
      <c r="F96" s="50"/>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7"/>
      <c r="AS96" s="47"/>
      <c r="AT96" s="47"/>
      <c r="AU96" s="47"/>
      <c r="AV96" s="47"/>
      <c r="AW96" s="47"/>
      <c r="AX96" s="47"/>
      <c r="AY96" s="47"/>
      <c r="AZ96" s="47"/>
      <c r="BA96" s="47"/>
      <c r="BB96" s="47"/>
      <c r="BC96" s="47"/>
      <c r="BD96" s="47"/>
      <c r="BE96" s="47"/>
      <c r="BF96" s="47"/>
      <c r="BG96" s="47"/>
      <c r="BH96" s="47"/>
      <c r="BI96" s="47"/>
      <c r="BJ96" s="47"/>
      <c r="BK96" s="47"/>
      <c r="BL96" s="47"/>
      <c r="BM96" s="47"/>
      <c r="BN96" s="47"/>
      <c r="BO96" s="47"/>
      <c r="BP96" s="47"/>
      <c r="BQ96" s="47"/>
      <c r="BR96" s="47"/>
      <c r="BS96" s="47"/>
      <c r="BT96" s="47"/>
      <c r="BU96" s="47"/>
      <c r="BV96" s="47"/>
      <c r="BW96" s="47"/>
      <c r="BX96" s="47"/>
      <c r="BY96" s="47"/>
      <c r="BZ96" s="47"/>
      <c r="CA96" s="47"/>
      <c r="CB96" s="47"/>
      <c r="CC96" s="47"/>
      <c r="CD96" s="47"/>
      <c r="CE96" s="47"/>
      <c r="CF96" s="47"/>
      <c r="CG96" s="485"/>
      <c r="CH96" s="113"/>
      <c r="CI96" s="47"/>
      <c r="CJ96" s="47"/>
      <c r="CK96" s="47"/>
      <c r="CL96" s="47"/>
      <c r="CM96" s="47"/>
      <c r="CN96" s="47"/>
      <c r="CO96" s="47"/>
      <c r="CP96" s="47"/>
      <c r="CQ96" s="47"/>
      <c r="CR96" s="47"/>
      <c r="CS96" s="47"/>
      <c r="CT96" s="47"/>
      <c r="CU96" s="47"/>
      <c r="CV96" s="47"/>
      <c r="CW96" s="47"/>
      <c r="CX96" s="47"/>
      <c r="CY96" s="47"/>
      <c r="CZ96" s="47"/>
      <c r="DA96" s="47"/>
      <c r="DB96" s="47"/>
      <c r="DC96" s="47"/>
      <c r="DD96" s="47"/>
      <c r="DE96" s="47"/>
      <c r="DF96" s="47"/>
      <c r="DG96" s="47"/>
      <c r="DH96" s="47"/>
      <c r="DI96" s="47"/>
      <c r="DJ96" s="47"/>
      <c r="DK96" s="47"/>
      <c r="DL96" s="47"/>
      <c r="DM96" s="102"/>
      <c r="DN96" s="47"/>
      <c r="DO96" s="47"/>
      <c r="DP96" s="47"/>
      <c r="DQ96" s="47"/>
      <c r="DR96" s="47"/>
      <c r="DS96" s="47"/>
      <c r="DT96" s="47"/>
      <c r="DU96" s="47"/>
      <c r="DV96" s="47"/>
      <c r="DW96" s="47"/>
      <c r="DX96" s="47"/>
      <c r="DY96" s="47"/>
      <c r="DZ96" s="47"/>
      <c r="EA96" s="47"/>
      <c r="EB96" s="47"/>
      <c r="EC96" s="47"/>
      <c r="ED96" s="47"/>
      <c r="EE96" s="47"/>
      <c r="EF96" s="47"/>
      <c r="EG96" s="47"/>
      <c r="EH96" s="47"/>
      <c r="EI96" s="47"/>
      <c r="EJ96" s="47"/>
      <c r="EK96" s="47"/>
      <c r="EL96" s="47"/>
      <c r="EM96" s="47"/>
      <c r="EN96" s="47"/>
      <c r="EO96" s="47"/>
      <c r="EP96" s="47"/>
      <c r="EQ96" s="47"/>
      <c r="ER96" s="88"/>
      <c r="ES96" s="89"/>
      <c r="ET96" s="52"/>
      <c r="EU96" s="52"/>
      <c r="EV96" s="52"/>
      <c r="EW96" s="52"/>
      <c r="EX96" s="52"/>
      <c r="EY96" s="52"/>
      <c r="EZ96" s="52"/>
      <c r="FA96" s="52"/>
      <c r="FB96" s="52"/>
    </row>
    <row r="97" spans="1:158" ht="24.75" customHeight="1" x14ac:dyDescent="0.25">
      <c r="A97" s="52"/>
      <c r="B97" s="52"/>
      <c r="C97" s="52"/>
      <c r="D97" s="50"/>
      <c r="E97" s="50"/>
      <c r="F97" s="50"/>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c r="AV97" s="47"/>
      <c r="AW97" s="47"/>
      <c r="AX97" s="47"/>
      <c r="AY97" s="47"/>
      <c r="AZ97" s="47"/>
      <c r="BA97" s="47"/>
      <c r="BB97" s="47"/>
      <c r="BC97" s="47"/>
      <c r="BD97" s="47"/>
      <c r="BE97" s="47"/>
      <c r="BF97" s="47"/>
      <c r="BG97" s="47"/>
      <c r="BH97" s="47"/>
      <c r="BI97" s="47"/>
      <c r="BJ97" s="47"/>
      <c r="BK97" s="47"/>
      <c r="BL97" s="47"/>
      <c r="BM97" s="47"/>
      <c r="BN97" s="47"/>
      <c r="BO97" s="47"/>
      <c r="BP97" s="47"/>
      <c r="BQ97" s="47"/>
      <c r="BR97" s="47"/>
      <c r="BS97" s="47"/>
      <c r="BT97" s="47"/>
      <c r="BU97" s="47"/>
      <c r="BV97" s="47"/>
      <c r="BW97" s="47"/>
      <c r="BX97" s="47"/>
      <c r="BY97" s="47"/>
      <c r="BZ97" s="47"/>
      <c r="CA97" s="47"/>
      <c r="CB97" s="47"/>
      <c r="CC97" s="47"/>
      <c r="CD97" s="47"/>
      <c r="CE97" s="47"/>
      <c r="CF97" s="47"/>
      <c r="CG97" s="485"/>
      <c r="CH97" s="110"/>
      <c r="CI97" s="47"/>
      <c r="CJ97" s="47"/>
      <c r="CK97" s="47"/>
      <c r="CL97" s="47"/>
      <c r="CM97" s="47"/>
      <c r="CN97" s="47"/>
      <c r="CO97" s="47"/>
      <c r="CP97" s="47"/>
      <c r="CQ97" s="47"/>
      <c r="CR97" s="47"/>
      <c r="CS97" s="47"/>
      <c r="CT97" s="47"/>
      <c r="CU97" s="47"/>
      <c r="CV97" s="47"/>
      <c r="CW97" s="47"/>
      <c r="CX97" s="47"/>
      <c r="CY97" s="47"/>
      <c r="CZ97" s="47"/>
      <c r="DA97" s="47"/>
      <c r="DB97" s="47"/>
      <c r="DC97" s="47"/>
      <c r="DD97" s="47"/>
      <c r="DE97" s="47"/>
      <c r="DF97" s="47"/>
      <c r="DG97" s="47"/>
      <c r="DH97" s="47"/>
      <c r="DI97" s="47"/>
      <c r="DJ97" s="47"/>
      <c r="DK97" s="47"/>
      <c r="DL97" s="47"/>
      <c r="DM97" s="103"/>
      <c r="DN97" s="47"/>
      <c r="DO97" s="47"/>
      <c r="DP97" s="47"/>
      <c r="DQ97" s="47"/>
      <c r="DR97" s="47"/>
      <c r="DS97" s="47"/>
      <c r="DT97" s="47"/>
      <c r="DU97" s="47"/>
      <c r="DV97" s="47"/>
      <c r="DW97" s="47"/>
      <c r="DX97" s="47"/>
      <c r="DY97" s="47"/>
      <c r="DZ97" s="47"/>
      <c r="EA97" s="47"/>
      <c r="EB97" s="47"/>
      <c r="EC97" s="47"/>
      <c r="ED97" s="47"/>
      <c r="EE97" s="47"/>
      <c r="EF97" s="47"/>
      <c r="EG97" s="47"/>
      <c r="EH97" s="47"/>
      <c r="EI97" s="47"/>
      <c r="EJ97" s="47"/>
      <c r="EK97" s="47"/>
      <c r="EL97" s="47"/>
      <c r="EM97" s="47"/>
      <c r="EN97" s="47"/>
      <c r="EO97" s="47"/>
      <c r="EP97" s="47"/>
      <c r="EQ97" s="47"/>
      <c r="ER97" s="88"/>
      <c r="ES97" s="89"/>
      <c r="ET97" s="52"/>
      <c r="EU97" s="52"/>
      <c r="EV97" s="52"/>
      <c r="EW97" s="52"/>
      <c r="EX97" s="52"/>
      <c r="EY97" s="52"/>
      <c r="EZ97" s="52"/>
      <c r="FA97" s="52"/>
      <c r="FB97" s="52"/>
    </row>
    <row r="98" spans="1:158" ht="24.75" customHeight="1" x14ac:dyDescent="0.25">
      <c r="A98" s="52"/>
      <c r="B98" s="52"/>
      <c r="C98" s="52"/>
      <c r="D98" s="50"/>
      <c r="E98" s="50"/>
      <c r="F98" s="50"/>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c r="AV98" s="47"/>
      <c r="AW98" s="47"/>
      <c r="AX98" s="47"/>
      <c r="AY98" s="47"/>
      <c r="AZ98" s="47"/>
      <c r="BA98" s="47"/>
      <c r="BB98" s="47"/>
      <c r="BC98" s="47"/>
      <c r="BD98" s="47"/>
      <c r="BE98" s="47"/>
      <c r="BF98" s="47"/>
      <c r="BG98" s="47"/>
      <c r="BH98" s="47"/>
      <c r="BI98" s="47"/>
      <c r="BJ98" s="47"/>
      <c r="BK98" s="47"/>
      <c r="BL98" s="47"/>
      <c r="BM98" s="47"/>
      <c r="BN98" s="47"/>
      <c r="BO98" s="47"/>
      <c r="BP98" s="47"/>
      <c r="BQ98" s="47"/>
      <c r="BR98" s="47"/>
      <c r="BS98" s="47"/>
      <c r="BT98" s="47"/>
      <c r="BU98" s="47"/>
      <c r="BV98" s="47"/>
      <c r="BW98" s="47"/>
      <c r="BX98" s="47"/>
      <c r="BY98" s="47"/>
      <c r="BZ98" s="47"/>
      <c r="CA98" s="47"/>
      <c r="CB98" s="47"/>
      <c r="CC98" s="47"/>
      <c r="CD98" s="47"/>
      <c r="CE98" s="47"/>
      <c r="CF98" s="47"/>
      <c r="CG98" s="485"/>
      <c r="CH98" s="110"/>
      <c r="CI98" s="47"/>
      <c r="CJ98" s="47"/>
      <c r="CK98" s="47"/>
      <c r="CL98" s="47"/>
      <c r="CM98" s="47"/>
      <c r="CN98" s="47"/>
      <c r="CO98" s="47"/>
      <c r="CP98" s="47"/>
      <c r="CQ98" s="47"/>
      <c r="CR98" s="47"/>
      <c r="CS98" s="47"/>
      <c r="CT98" s="47"/>
      <c r="CU98" s="47"/>
      <c r="CV98" s="47"/>
      <c r="CW98" s="47"/>
      <c r="CX98" s="47"/>
      <c r="CY98" s="47"/>
      <c r="CZ98" s="47"/>
      <c r="DA98" s="47"/>
      <c r="DB98" s="47"/>
      <c r="DC98" s="47"/>
      <c r="DD98" s="47"/>
      <c r="DE98" s="47"/>
      <c r="DF98" s="47"/>
      <c r="DG98" s="47"/>
      <c r="DH98" s="47"/>
      <c r="DI98" s="47"/>
      <c r="DJ98" s="47"/>
      <c r="DK98" s="47"/>
      <c r="DL98" s="47"/>
      <c r="DM98" s="106"/>
      <c r="DN98" s="47"/>
      <c r="DO98" s="47"/>
      <c r="DP98" s="47"/>
      <c r="DQ98" s="47"/>
      <c r="DR98" s="47"/>
      <c r="DS98" s="47"/>
      <c r="DT98" s="47"/>
      <c r="DU98" s="47"/>
      <c r="DV98" s="47"/>
      <c r="DW98" s="47"/>
      <c r="DX98" s="47"/>
      <c r="DY98" s="47"/>
      <c r="DZ98" s="47"/>
      <c r="EA98" s="47"/>
      <c r="EB98" s="47"/>
      <c r="EC98" s="47"/>
      <c r="ED98" s="47"/>
      <c r="EE98" s="47"/>
      <c r="EF98" s="47"/>
      <c r="EG98" s="47"/>
      <c r="EH98" s="47"/>
      <c r="EI98" s="47"/>
      <c r="EJ98" s="47"/>
      <c r="EK98" s="47"/>
      <c r="EL98" s="47"/>
      <c r="EM98" s="47"/>
      <c r="EN98" s="47"/>
      <c r="EO98" s="47"/>
      <c r="EP98" s="47"/>
      <c r="EQ98" s="47"/>
      <c r="ER98" s="88"/>
      <c r="ES98" s="89"/>
      <c r="ET98" s="52"/>
      <c r="EU98" s="52"/>
      <c r="EV98" s="52"/>
      <c r="EW98" s="52"/>
      <c r="EX98" s="52"/>
      <c r="EY98" s="52"/>
      <c r="EZ98" s="52"/>
      <c r="FA98" s="52"/>
      <c r="FB98" s="52"/>
    </row>
    <row r="99" spans="1:158" ht="24.75" customHeight="1" x14ac:dyDescent="0.25">
      <c r="A99" s="52"/>
      <c r="B99" s="52"/>
      <c r="C99" s="52"/>
      <c r="D99" s="50"/>
      <c r="E99" s="50"/>
      <c r="F99" s="50"/>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47"/>
      <c r="AP99" s="47"/>
      <c r="AQ99" s="47"/>
      <c r="AR99" s="47"/>
      <c r="AS99" s="47"/>
      <c r="AT99" s="47"/>
      <c r="AU99" s="47"/>
      <c r="AV99" s="47"/>
      <c r="AW99" s="47"/>
      <c r="AX99" s="47"/>
      <c r="AY99" s="47"/>
      <c r="AZ99" s="47"/>
      <c r="BA99" s="47"/>
      <c r="BB99" s="47"/>
      <c r="BC99" s="47"/>
      <c r="BD99" s="47"/>
      <c r="BE99" s="47"/>
      <c r="BF99" s="47"/>
      <c r="BG99" s="47"/>
      <c r="BH99" s="47"/>
      <c r="BI99" s="47"/>
      <c r="BJ99" s="47"/>
      <c r="BK99" s="47"/>
      <c r="BL99" s="47"/>
      <c r="BM99" s="47"/>
      <c r="BN99" s="47"/>
      <c r="BO99" s="47"/>
      <c r="BP99" s="47"/>
      <c r="BQ99" s="47"/>
      <c r="BR99" s="47"/>
      <c r="BS99" s="47"/>
      <c r="BT99" s="47"/>
      <c r="BU99" s="47"/>
      <c r="BV99" s="47"/>
      <c r="BW99" s="47"/>
      <c r="BX99" s="47"/>
      <c r="BY99" s="47"/>
      <c r="BZ99" s="47"/>
      <c r="CA99" s="47"/>
      <c r="CB99" s="47"/>
      <c r="CC99" s="47"/>
      <c r="CD99" s="47"/>
      <c r="CE99" s="47"/>
      <c r="CF99" s="47"/>
      <c r="CG99" s="485"/>
      <c r="CH99" s="110"/>
      <c r="CI99" s="47"/>
      <c r="CJ99" s="47"/>
      <c r="CK99" s="47"/>
      <c r="CL99" s="47"/>
      <c r="CM99" s="47"/>
      <c r="CN99" s="47"/>
      <c r="CO99" s="47"/>
      <c r="CP99" s="47"/>
      <c r="CQ99" s="47"/>
      <c r="CR99" s="47"/>
      <c r="CS99" s="47"/>
      <c r="CT99" s="47"/>
      <c r="CU99" s="47"/>
      <c r="CV99" s="47"/>
      <c r="CW99" s="47"/>
      <c r="CX99" s="47"/>
      <c r="CY99" s="47"/>
      <c r="CZ99" s="47"/>
      <c r="DA99" s="47"/>
      <c r="DB99" s="47"/>
      <c r="DC99" s="47"/>
      <c r="DD99" s="47"/>
      <c r="DE99" s="47"/>
      <c r="DF99" s="47"/>
      <c r="DG99" s="47"/>
      <c r="DH99" s="47"/>
      <c r="DI99" s="47"/>
      <c r="DJ99" s="47"/>
      <c r="DK99" s="47"/>
      <c r="DL99" s="47"/>
      <c r="DM99" s="103"/>
      <c r="DN99" s="47"/>
      <c r="DO99" s="47"/>
      <c r="DP99" s="47"/>
      <c r="DQ99" s="47"/>
      <c r="DR99" s="47"/>
      <c r="DS99" s="47"/>
      <c r="DT99" s="47"/>
      <c r="DU99" s="47"/>
      <c r="DV99" s="47"/>
      <c r="DW99" s="47"/>
      <c r="DX99" s="47"/>
      <c r="DY99" s="47"/>
      <c r="DZ99" s="47"/>
      <c r="EA99" s="47"/>
      <c r="EB99" s="47"/>
      <c r="EC99" s="47"/>
      <c r="ED99" s="47"/>
      <c r="EE99" s="47"/>
      <c r="EF99" s="47"/>
      <c r="EG99" s="47"/>
      <c r="EH99" s="47"/>
      <c r="EI99" s="47"/>
      <c r="EJ99" s="47"/>
      <c r="EK99" s="47"/>
      <c r="EL99" s="47"/>
      <c r="EM99" s="47"/>
      <c r="EN99" s="47"/>
      <c r="EO99" s="47"/>
      <c r="EP99" s="47"/>
      <c r="EQ99" s="47"/>
      <c r="ER99" s="88"/>
      <c r="ES99" s="89"/>
      <c r="ET99" s="52"/>
      <c r="EU99" s="52"/>
      <c r="EV99" s="52"/>
      <c r="EW99" s="52"/>
      <c r="EX99" s="52"/>
      <c r="EY99" s="52"/>
      <c r="EZ99" s="52"/>
      <c r="FA99" s="52"/>
      <c r="FB99" s="52"/>
    </row>
    <row r="100" spans="1:158" ht="24.75" customHeight="1" x14ac:dyDescent="0.25">
      <c r="A100" s="52"/>
      <c r="B100" s="52"/>
      <c r="C100" s="52"/>
      <c r="D100" s="50"/>
      <c r="E100" s="50"/>
      <c r="F100" s="50"/>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47"/>
      <c r="AP100" s="47"/>
      <c r="AQ100" s="47"/>
      <c r="AR100" s="47"/>
      <c r="AS100" s="47"/>
      <c r="AT100" s="47"/>
      <c r="AU100" s="47"/>
      <c r="AV100" s="47"/>
      <c r="AW100" s="47"/>
      <c r="AX100" s="47"/>
      <c r="AY100" s="47"/>
      <c r="AZ100" s="47"/>
      <c r="BA100" s="47"/>
      <c r="BB100" s="47"/>
      <c r="BC100" s="47"/>
      <c r="BD100" s="47"/>
      <c r="BE100" s="47"/>
      <c r="BF100" s="47"/>
      <c r="BG100" s="47"/>
      <c r="BH100" s="47"/>
      <c r="BI100" s="47"/>
      <c r="BJ100" s="47"/>
      <c r="BK100" s="47"/>
      <c r="BL100" s="47"/>
      <c r="BM100" s="47"/>
      <c r="BN100" s="47"/>
      <c r="BO100" s="47"/>
      <c r="BP100" s="47"/>
      <c r="BQ100" s="47"/>
      <c r="BR100" s="47"/>
      <c r="BS100" s="47"/>
      <c r="BT100" s="47"/>
      <c r="BU100" s="47"/>
      <c r="BV100" s="47"/>
      <c r="BW100" s="47"/>
      <c r="BX100" s="47"/>
      <c r="BY100" s="47"/>
      <c r="BZ100" s="47"/>
      <c r="CA100" s="47"/>
      <c r="CB100" s="47"/>
      <c r="CC100" s="47"/>
      <c r="CD100" s="47"/>
      <c r="CE100" s="47"/>
      <c r="CF100" s="47"/>
      <c r="CG100" s="485"/>
      <c r="CH100" s="118"/>
      <c r="CI100" s="47"/>
      <c r="CJ100" s="47"/>
      <c r="CK100" s="47"/>
      <c r="CL100" s="47"/>
      <c r="CM100" s="47"/>
      <c r="CN100" s="47"/>
      <c r="CO100" s="47"/>
      <c r="CP100" s="47"/>
      <c r="CQ100" s="47"/>
      <c r="CR100" s="47"/>
      <c r="CS100" s="47"/>
      <c r="CT100" s="47"/>
      <c r="CU100" s="47"/>
      <c r="CV100" s="47"/>
      <c r="CW100" s="47"/>
      <c r="CX100" s="47"/>
      <c r="CY100" s="47"/>
      <c r="CZ100" s="47"/>
      <c r="DA100" s="47"/>
      <c r="DB100" s="47"/>
      <c r="DC100" s="47"/>
      <c r="DD100" s="47"/>
      <c r="DE100" s="47"/>
      <c r="DF100" s="47"/>
      <c r="DG100" s="47"/>
      <c r="DH100" s="47"/>
      <c r="DI100" s="47"/>
      <c r="DJ100" s="47"/>
      <c r="DK100" s="47"/>
      <c r="DL100" s="47"/>
      <c r="DM100" s="101"/>
      <c r="DN100" s="47"/>
      <c r="DO100" s="47"/>
      <c r="DP100" s="47"/>
      <c r="DQ100" s="47"/>
      <c r="DR100" s="47"/>
      <c r="DS100" s="47"/>
      <c r="DT100" s="47"/>
      <c r="DU100" s="47"/>
      <c r="DV100" s="47"/>
      <c r="DW100" s="47"/>
      <c r="DX100" s="47"/>
      <c r="DY100" s="47"/>
      <c r="DZ100" s="47"/>
      <c r="EA100" s="47"/>
      <c r="EB100" s="47"/>
      <c r="EC100" s="47"/>
      <c r="ED100" s="47"/>
      <c r="EE100" s="47"/>
      <c r="EF100" s="47"/>
      <c r="EG100" s="47"/>
      <c r="EH100" s="47"/>
      <c r="EI100" s="47"/>
      <c r="EJ100" s="47"/>
      <c r="EK100" s="47"/>
      <c r="EL100" s="47"/>
      <c r="EM100" s="47"/>
      <c r="EN100" s="47"/>
      <c r="EO100" s="47"/>
      <c r="EP100" s="47"/>
      <c r="EQ100" s="47"/>
      <c r="ER100" s="88"/>
      <c r="ES100" s="89"/>
      <c r="ET100" s="52"/>
      <c r="EU100" s="52"/>
      <c r="EV100" s="52"/>
      <c r="EW100" s="52"/>
      <c r="EX100" s="52"/>
      <c r="EY100" s="52"/>
      <c r="EZ100" s="52"/>
      <c r="FA100" s="52"/>
      <c r="FB100" s="52"/>
    </row>
    <row r="101" spans="1:158" ht="24.75" customHeight="1" x14ac:dyDescent="0.25">
      <c r="A101" s="52"/>
      <c r="B101" s="52"/>
      <c r="C101" s="52"/>
      <c r="D101" s="50"/>
      <c r="E101" s="50"/>
      <c r="F101" s="50"/>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c r="AF101" s="47"/>
      <c r="AG101" s="47"/>
      <c r="AH101" s="47"/>
      <c r="AI101" s="47"/>
      <c r="AJ101" s="47"/>
      <c r="AK101" s="47"/>
      <c r="AL101" s="47"/>
      <c r="AM101" s="47"/>
      <c r="AN101" s="47"/>
      <c r="AO101" s="47"/>
      <c r="AP101" s="47"/>
      <c r="AQ101" s="47"/>
      <c r="AR101" s="47"/>
      <c r="AS101" s="47"/>
      <c r="AT101" s="47"/>
      <c r="AU101" s="47"/>
      <c r="AV101" s="47"/>
      <c r="AW101" s="47"/>
      <c r="AX101" s="47"/>
      <c r="AY101" s="47"/>
      <c r="AZ101" s="47"/>
      <c r="BA101" s="47"/>
      <c r="BB101" s="47"/>
      <c r="BC101" s="47"/>
      <c r="BD101" s="47"/>
      <c r="BE101" s="47"/>
      <c r="BF101" s="47"/>
      <c r="BG101" s="47"/>
      <c r="BH101" s="47"/>
      <c r="BI101" s="47"/>
      <c r="BJ101" s="47"/>
      <c r="BK101" s="47"/>
      <c r="BL101" s="47"/>
      <c r="BM101" s="47"/>
      <c r="BN101" s="47"/>
      <c r="BO101" s="47"/>
      <c r="BP101" s="47"/>
      <c r="BQ101" s="47"/>
      <c r="BR101" s="47"/>
      <c r="BS101" s="47"/>
      <c r="BT101" s="47"/>
      <c r="BU101" s="47"/>
      <c r="BV101" s="47"/>
      <c r="BW101" s="47"/>
      <c r="BX101" s="47"/>
      <c r="BY101" s="47"/>
      <c r="BZ101" s="47"/>
      <c r="CA101" s="47"/>
      <c r="CB101" s="47"/>
      <c r="CC101" s="47"/>
      <c r="CD101" s="47"/>
      <c r="CE101" s="47"/>
      <c r="CF101" s="47"/>
      <c r="CG101" s="584"/>
      <c r="CH101" s="110"/>
      <c r="CI101" s="47"/>
      <c r="CJ101" s="47"/>
      <c r="CK101" s="47"/>
      <c r="CL101" s="47"/>
      <c r="CM101" s="47"/>
      <c r="CN101" s="47"/>
      <c r="CO101" s="47"/>
      <c r="CP101" s="47"/>
      <c r="CQ101" s="47"/>
      <c r="CR101" s="47"/>
      <c r="CS101" s="47"/>
      <c r="CT101" s="47"/>
      <c r="CU101" s="47"/>
      <c r="CV101" s="47"/>
      <c r="CW101" s="47"/>
      <c r="CX101" s="47"/>
      <c r="CY101" s="47"/>
      <c r="CZ101" s="47"/>
      <c r="DA101" s="47"/>
      <c r="DB101" s="47"/>
      <c r="DC101" s="47"/>
      <c r="DD101" s="47"/>
      <c r="DE101" s="47"/>
      <c r="DF101" s="47"/>
      <c r="DG101" s="47"/>
      <c r="DH101" s="47"/>
      <c r="DI101" s="47"/>
      <c r="DJ101" s="47"/>
      <c r="DK101" s="47"/>
      <c r="DL101" s="47"/>
      <c r="DM101" s="103"/>
      <c r="DN101" s="47"/>
      <c r="DO101" s="47"/>
      <c r="DP101" s="47"/>
      <c r="DQ101" s="47"/>
      <c r="DR101" s="47"/>
      <c r="DS101" s="47"/>
      <c r="DT101" s="47"/>
      <c r="DU101" s="47"/>
      <c r="DV101" s="47"/>
      <c r="DW101" s="47"/>
      <c r="DX101" s="47"/>
      <c r="DY101" s="47"/>
      <c r="DZ101" s="47"/>
      <c r="EA101" s="47"/>
      <c r="EB101" s="47"/>
      <c r="EC101" s="47"/>
      <c r="ED101" s="47"/>
      <c r="EE101" s="47"/>
      <c r="EF101" s="47"/>
      <c r="EG101" s="47"/>
      <c r="EH101" s="47"/>
      <c r="EI101" s="47"/>
      <c r="EJ101" s="47"/>
      <c r="EK101" s="47"/>
      <c r="EL101" s="47"/>
      <c r="EM101" s="47"/>
      <c r="EN101" s="47"/>
      <c r="EO101" s="47"/>
      <c r="EP101" s="47"/>
      <c r="EQ101" s="47"/>
      <c r="ER101" s="88"/>
      <c r="ES101" s="89"/>
      <c r="ET101" s="52"/>
      <c r="EU101" s="52"/>
      <c r="EV101" s="52"/>
      <c r="EW101" s="52"/>
      <c r="EX101" s="52"/>
      <c r="EY101" s="52"/>
      <c r="EZ101" s="52"/>
      <c r="FA101" s="52"/>
      <c r="FB101" s="52"/>
    </row>
    <row r="102" spans="1:158" ht="24.75" customHeight="1" x14ac:dyDescent="0.25">
      <c r="A102" s="52"/>
      <c r="B102" s="52"/>
      <c r="C102" s="52"/>
      <c r="D102" s="50"/>
      <c r="E102" s="50"/>
      <c r="F102" s="50"/>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c r="AF102" s="47"/>
      <c r="AG102" s="47"/>
      <c r="AH102" s="47"/>
      <c r="AI102" s="47"/>
      <c r="AJ102" s="47"/>
      <c r="AK102" s="47"/>
      <c r="AL102" s="47"/>
      <c r="AM102" s="47"/>
      <c r="AN102" s="47"/>
      <c r="AO102" s="47"/>
      <c r="AP102" s="47"/>
      <c r="AQ102" s="47"/>
      <c r="AR102" s="47"/>
      <c r="AS102" s="47"/>
      <c r="AT102" s="47"/>
      <c r="AU102" s="47"/>
      <c r="AV102" s="47"/>
      <c r="AW102" s="47"/>
      <c r="AX102" s="47"/>
      <c r="AY102" s="47"/>
      <c r="AZ102" s="47"/>
      <c r="BA102" s="47"/>
      <c r="BB102" s="47"/>
      <c r="BC102" s="47"/>
      <c r="BD102" s="47"/>
      <c r="BE102" s="47"/>
      <c r="BF102" s="47"/>
      <c r="BG102" s="47"/>
      <c r="BH102" s="47"/>
      <c r="BI102" s="47"/>
      <c r="BJ102" s="47"/>
      <c r="BK102" s="47"/>
      <c r="BL102" s="47"/>
      <c r="BM102" s="47"/>
      <c r="BN102" s="47"/>
      <c r="BO102" s="47"/>
      <c r="BP102" s="47"/>
      <c r="BQ102" s="47"/>
      <c r="BR102" s="47"/>
      <c r="BS102" s="47"/>
      <c r="BT102" s="47"/>
      <c r="BU102" s="47"/>
      <c r="BV102" s="47"/>
      <c r="BW102" s="47"/>
      <c r="BX102" s="47"/>
      <c r="BY102" s="47"/>
      <c r="BZ102" s="47"/>
      <c r="CA102" s="47"/>
      <c r="CB102" s="47"/>
      <c r="CC102" s="47"/>
      <c r="CD102" s="47"/>
      <c r="CE102" s="47"/>
      <c r="CF102" s="47"/>
      <c r="CG102" s="485"/>
      <c r="CH102" s="116"/>
      <c r="CI102" s="47"/>
      <c r="CJ102" s="47"/>
      <c r="CK102" s="47"/>
      <c r="CL102" s="47"/>
      <c r="CM102" s="47"/>
      <c r="CN102" s="47"/>
      <c r="CO102" s="47"/>
      <c r="CP102" s="47"/>
      <c r="CQ102" s="47"/>
      <c r="CR102" s="47"/>
      <c r="CS102" s="47"/>
      <c r="CT102" s="47"/>
      <c r="CU102" s="47"/>
      <c r="CV102" s="47"/>
      <c r="CW102" s="47"/>
      <c r="CX102" s="47"/>
      <c r="CY102" s="47"/>
      <c r="CZ102" s="47"/>
      <c r="DA102" s="47"/>
      <c r="DB102" s="47"/>
      <c r="DC102" s="47"/>
      <c r="DD102" s="47"/>
      <c r="DE102" s="47"/>
      <c r="DF102" s="47"/>
      <c r="DG102" s="47"/>
      <c r="DH102" s="47"/>
      <c r="DI102" s="47"/>
      <c r="DJ102" s="47"/>
      <c r="DK102" s="47"/>
      <c r="DL102" s="47"/>
      <c r="DM102" s="101"/>
      <c r="DN102" s="47"/>
      <c r="DO102" s="47"/>
      <c r="DP102" s="47"/>
      <c r="DQ102" s="47"/>
      <c r="DR102" s="47"/>
      <c r="DS102" s="47"/>
      <c r="DT102" s="47"/>
      <c r="DU102" s="47"/>
      <c r="DV102" s="47"/>
      <c r="DW102" s="47"/>
      <c r="DX102" s="47"/>
      <c r="DY102" s="47"/>
      <c r="DZ102" s="47"/>
      <c r="EA102" s="47"/>
      <c r="EB102" s="47"/>
      <c r="EC102" s="47"/>
      <c r="ED102" s="47"/>
      <c r="EE102" s="47"/>
      <c r="EF102" s="47"/>
      <c r="EG102" s="47"/>
      <c r="EH102" s="47"/>
      <c r="EI102" s="47"/>
      <c r="EJ102" s="47"/>
      <c r="EK102" s="47"/>
      <c r="EL102" s="47"/>
      <c r="EM102" s="47"/>
      <c r="EN102" s="47"/>
      <c r="EO102" s="47"/>
      <c r="EP102" s="47"/>
      <c r="EQ102" s="47"/>
      <c r="ER102" s="88"/>
      <c r="ES102" s="89"/>
      <c r="ET102" s="52"/>
      <c r="EU102" s="52"/>
      <c r="EV102" s="52"/>
      <c r="EW102" s="52"/>
      <c r="EX102" s="52"/>
      <c r="EY102" s="52"/>
      <c r="EZ102" s="52"/>
      <c r="FA102" s="52"/>
      <c r="FB102" s="52"/>
    </row>
    <row r="103" spans="1:158" ht="24.75" customHeight="1" x14ac:dyDescent="0.25">
      <c r="A103" s="52"/>
      <c r="B103" s="52"/>
      <c r="C103" s="52"/>
      <c r="D103" s="50"/>
      <c r="E103" s="50"/>
      <c r="F103" s="50"/>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c r="AH103" s="47"/>
      <c r="AI103" s="47"/>
      <c r="AJ103" s="47"/>
      <c r="AK103" s="47"/>
      <c r="AL103" s="47"/>
      <c r="AM103" s="47"/>
      <c r="AN103" s="47"/>
      <c r="AO103" s="47"/>
      <c r="AP103" s="47"/>
      <c r="AQ103" s="47"/>
      <c r="AR103" s="47"/>
      <c r="AS103" s="47"/>
      <c r="AT103" s="47"/>
      <c r="AU103" s="47"/>
      <c r="AV103" s="47"/>
      <c r="AW103" s="47"/>
      <c r="AX103" s="47"/>
      <c r="AY103" s="47"/>
      <c r="AZ103" s="47"/>
      <c r="BA103" s="47"/>
      <c r="BB103" s="47"/>
      <c r="BC103" s="47"/>
      <c r="BD103" s="47"/>
      <c r="BE103" s="47"/>
      <c r="BF103" s="47"/>
      <c r="BG103" s="47"/>
      <c r="BH103" s="47"/>
      <c r="BI103" s="47"/>
      <c r="BJ103" s="47"/>
      <c r="BK103" s="47"/>
      <c r="BL103" s="47"/>
      <c r="BM103" s="47"/>
      <c r="BN103" s="47"/>
      <c r="BO103" s="47"/>
      <c r="BP103" s="47"/>
      <c r="BQ103" s="47"/>
      <c r="BR103" s="47"/>
      <c r="BS103" s="47"/>
      <c r="BT103" s="47"/>
      <c r="BU103" s="47"/>
      <c r="BV103" s="47"/>
      <c r="BW103" s="47"/>
      <c r="BX103" s="47"/>
      <c r="BY103" s="47"/>
      <c r="BZ103" s="47"/>
      <c r="CA103" s="47"/>
      <c r="CB103" s="47"/>
      <c r="CC103" s="47"/>
      <c r="CD103" s="47"/>
      <c r="CE103" s="47"/>
      <c r="CF103" s="47"/>
      <c r="CG103" s="485"/>
      <c r="CH103" s="113"/>
      <c r="CI103" s="47"/>
      <c r="CJ103" s="47"/>
      <c r="CK103" s="47"/>
      <c r="CL103" s="47"/>
      <c r="CM103" s="47"/>
      <c r="CN103" s="47"/>
      <c r="CO103" s="47"/>
      <c r="CP103" s="47"/>
      <c r="CQ103" s="47"/>
      <c r="CR103" s="47"/>
      <c r="CS103" s="47"/>
      <c r="CT103" s="47"/>
      <c r="CU103" s="47"/>
      <c r="CV103" s="47"/>
      <c r="CW103" s="47"/>
      <c r="CX103" s="47"/>
      <c r="CY103" s="47"/>
      <c r="CZ103" s="47"/>
      <c r="DA103" s="47"/>
      <c r="DB103" s="47"/>
      <c r="DC103" s="47"/>
      <c r="DD103" s="47"/>
      <c r="DE103" s="47"/>
      <c r="DF103" s="47"/>
      <c r="DG103" s="47"/>
      <c r="DH103" s="47"/>
      <c r="DI103" s="47"/>
      <c r="DJ103" s="47"/>
      <c r="DK103" s="47"/>
      <c r="DL103" s="47"/>
      <c r="DM103" s="102"/>
      <c r="DN103" s="47"/>
      <c r="DO103" s="47"/>
      <c r="DP103" s="47"/>
      <c r="DQ103" s="47"/>
      <c r="DR103" s="47"/>
      <c r="DS103" s="47"/>
      <c r="DT103" s="47"/>
      <c r="DU103" s="47"/>
      <c r="DV103" s="47"/>
      <c r="DW103" s="47"/>
      <c r="DX103" s="47"/>
      <c r="DY103" s="47"/>
      <c r="DZ103" s="47"/>
      <c r="EA103" s="47"/>
      <c r="EB103" s="47"/>
      <c r="EC103" s="47"/>
      <c r="ED103" s="47"/>
      <c r="EE103" s="47"/>
      <c r="EF103" s="47"/>
      <c r="EG103" s="47"/>
      <c r="EH103" s="47"/>
      <c r="EI103" s="47"/>
      <c r="EJ103" s="47"/>
      <c r="EK103" s="47"/>
      <c r="EL103" s="47"/>
      <c r="EM103" s="47"/>
      <c r="EN103" s="47"/>
      <c r="EO103" s="47"/>
      <c r="EP103" s="47"/>
      <c r="EQ103" s="47"/>
      <c r="ER103" s="88"/>
      <c r="ES103" s="89"/>
      <c r="ET103" s="52"/>
      <c r="EU103" s="52"/>
      <c r="EV103" s="52"/>
      <c r="EW103" s="52"/>
      <c r="EX103" s="52"/>
      <c r="EY103" s="52"/>
      <c r="EZ103" s="52"/>
      <c r="FA103" s="52"/>
      <c r="FB103" s="52"/>
    </row>
    <row r="104" spans="1:158" ht="24.75" customHeight="1" x14ac:dyDescent="0.25">
      <c r="A104" s="52"/>
      <c r="B104" s="52"/>
      <c r="C104" s="52"/>
      <c r="D104" s="50"/>
      <c r="E104" s="50"/>
      <c r="F104" s="50"/>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c r="AF104" s="47"/>
      <c r="AG104" s="47"/>
      <c r="AH104" s="47"/>
      <c r="AI104" s="47"/>
      <c r="AJ104" s="47"/>
      <c r="AK104" s="47"/>
      <c r="AL104" s="47"/>
      <c r="AM104" s="47"/>
      <c r="AN104" s="47"/>
      <c r="AO104" s="47"/>
      <c r="AP104" s="47"/>
      <c r="AQ104" s="47"/>
      <c r="AR104" s="47"/>
      <c r="AS104" s="47"/>
      <c r="AT104" s="47"/>
      <c r="AU104" s="47"/>
      <c r="AV104" s="47"/>
      <c r="AW104" s="47"/>
      <c r="AX104" s="47"/>
      <c r="AY104" s="47"/>
      <c r="AZ104" s="47"/>
      <c r="BA104" s="47"/>
      <c r="BB104" s="47"/>
      <c r="BC104" s="47"/>
      <c r="BD104" s="47"/>
      <c r="BE104" s="47"/>
      <c r="BF104" s="47"/>
      <c r="BG104" s="47"/>
      <c r="BH104" s="47"/>
      <c r="BI104" s="47"/>
      <c r="BJ104" s="47"/>
      <c r="BK104" s="47"/>
      <c r="BL104" s="47"/>
      <c r="BM104" s="47"/>
      <c r="BN104" s="47"/>
      <c r="BO104" s="47"/>
      <c r="BP104" s="47"/>
      <c r="BQ104" s="47"/>
      <c r="BR104" s="47"/>
      <c r="BS104" s="47"/>
      <c r="BT104" s="47"/>
      <c r="BU104" s="47"/>
      <c r="BV104" s="47"/>
      <c r="BW104" s="47"/>
      <c r="BX104" s="47"/>
      <c r="BY104" s="47"/>
      <c r="BZ104" s="47"/>
      <c r="CA104" s="47"/>
      <c r="CB104" s="47"/>
      <c r="CC104" s="47"/>
      <c r="CD104" s="47"/>
      <c r="CE104" s="47"/>
      <c r="CF104" s="47"/>
      <c r="CG104" s="485"/>
      <c r="CH104" s="110"/>
      <c r="CI104" s="47"/>
      <c r="CJ104" s="47"/>
      <c r="CK104" s="47"/>
      <c r="CL104" s="47"/>
      <c r="CM104" s="47"/>
      <c r="CN104" s="47"/>
      <c r="CO104" s="47"/>
      <c r="CP104" s="47"/>
      <c r="CQ104" s="47"/>
      <c r="CR104" s="47"/>
      <c r="CS104" s="47"/>
      <c r="CT104" s="47"/>
      <c r="CU104" s="47"/>
      <c r="CV104" s="47"/>
      <c r="CW104" s="47"/>
      <c r="CX104" s="47"/>
      <c r="CY104" s="47"/>
      <c r="CZ104" s="47"/>
      <c r="DA104" s="47"/>
      <c r="DB104" s="47"/>
      <c r="DC104" s="47"/>
      <c r="DD104" s="47"/>
      <c r="DE104" s="47"/>
      <c r="DF104" s="47"/>
      <c r="DG104" s="47"/>
      <c r="DH104" s="47"/>
      <c r="DI104" s="47"/>
      <c r="DJ104" s="47"/>
      <c r="DK104" s="47"/>
      <c r="DL104" s="47"/>
      <c r="DM104" s="103"/>
      <c r="DN104" s="47"/>
      <c r="DO104" s="47"/>
      <c r="DP104" s="47"/>
      <c r="DQ104" s="47"/>
      <c r="DR104" s="47"/>
      <c r="DS104" s="47"/>
      <c r="DT104" s="47"/>
      <c r="DU104" s="47"/>
      <c r="DV104" s="47"/>
      <c r="DW104" s="47"/>
      <c r="DX104" s="47"/>
      <c r="DY104" s="47"/>
      <c r="DZ104" s="47"/>
      <c r="EA104" s="47"/>
      <c r="EB104" s="47"/>
      <c r="EC104" s="47"/>
      <c r="ED104" s="47"/>
      <c r="EE104" s="47"/>
      <c r="EF104" s="47"/>
      <c r="EG104" s="47"/>
      <c r="EH104" s="47"/>
      <c r="EI104" s="47"/>
      <c r="EJ104" s="47"/>
      <c r="EK104" s="47"/>
      <c r="EL104" s="47"/>
      <c r="EM104" s="47"/>
      <c r="EN104" s="47"/>
      <c r="EO104" s="47"/>
      <c r="EP104" s="47"/>
      <c r="EQ104" s="47"/>
      <c r="ER104" s="88"/>
      <c r="ES104" s="89"/>
      <c r="ET104" s="52"/>
      <c r="EU104" s="52"/>
      <c r="EV104" s="52"/>
      <c r="EW104" s="52"/>
      <c r="EX104" s="52"/>
      <c r="EY104" s="52"/>
      <c r="EZ104" s="52"/>
      <c r="FA104" s="52"/>
      <c r="FB104" s="52"/>
    </row>
    <row r="105" spans="1:158" ht="24.75" customHeight="1" x14ac:dyDescent="0.25">
      <c r="A105" s="52"/>
      <c r="B105" s="52"/>
      <c r="C105" s="52"/>
      <c r="D105" s="50"/>
      <c r="E105" s="50"/>
      <c r="F105" s="50"/>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47"/>
      <c r="AP105" s="47"/>
      <c r="AQ105" s="47"/>
      <c r="AR105" s="47"/>
      <c r="AS105" s="47"/>
      <c r="AT105" s="47"/>
      <c r="AU105" s="47"/>
      <c r="AV105" s="47"/>
      <c r="AW105" s="47"/>
      <c r="AX105" s="47"/>
      <c r="AY105" s="47"/>
      <c r="AZ105" s="47"/>
      <c r="BA105" s="47"/>
      <c r="BB105" s="47"/>
      <c r="BC105" s="47"/>
      <c r="BD105" s="47"/>
      <c r="BE105" s="47"/>
      <c r="BF105" s="47"/>
      <c r="BG105" s="47"/>
      <c r="BH105" s="47"/>
      <c r="BI105" s="47"/>
      <c r="BJ105" s="47"/>
      <c r="BK105" s="47"/>
      <c r="BL105" s="47"/>
      <c r="BM105" s="47"/>
      <c r="BN105" s="47"/>
      <c r="BO105" s="47"/>
      <c r="BP105" s="47"/>
      <c r="BQ105" s="47"/>
      <c r="BR105" s="47"/>
      <c r="BS105" s="47"/>
      <c r="BT105" s="47"/>
      <c r="BU105" s="47"/>
      <c r="BV105" s="47"/>
      <c r="BW105" s="47"/>
      <c r="BX105" s="47"/>
      <c r="BY105" s="47"/>
      <c r="BZ105" s="47"/>
      <c r="CA105" s="47"/>
      <c r="CB105" s="47"/>
      <c r="CC105" s="47"/>
      <c r="CD105" s="47"/>
      <c r="CE105" s="47"/>
      <c r="CF105" s="47"/>
      <c r="CG105" s="485"/>
      <c r="CH105" s="110"/>
      <c r="CI105" s="47"/>
      <c r="CJ105" s="47"/>
      <c r="CK105" s="47"/>
      <c r="CL105" s="47"/>
      <c r="CM105" s="47"/>
      <c r="CN105" s="47"/>
      <c r="CO105" s="47"/>
      <c r="CP105" s="47"/>
      <c r="CQ105" s="47"/>
      <c r="CR105" s="47"/>
      <c r="CS105" s="47"/>
      <c r="CT105" s="47"/>
      <c r="CU105" s="47"/>
      <c r="CV105" s="47"/>
      <c r="CW105" s="47"/>
      <c r="CX105" s="47"/>
      <c r="CY105" s="47"/>
      <c r="CZ105" s="47"/>
      <c r="DA105" s="47"/>
      <c r="DB105" s="47"/>
      <c r="DC105" s="47"/>
      <c r="DD105" s="47"/>
      <c r="DE105" s="47"/>
      <c r="DF105" s="47"/>
      <c r="DG105" s="47"/>
      <c r="DH105" s="47"/>
      <c r="DI105" s="47"/>
      <c r="DJ105" s="47"/>
      <c r="DK105" s="47"/>
      <c r="DL105" s="47"/>
      <c r="DM105" s="106"/>
      <c r="DN105" s="47"/>
      <c r="DO105" s="47"/>
      <c r="DP105" s="47"/>
      <c r="DQ105" s="47"/>
      <c r="DR105" s="47"/>
      <c r="DS105" s="47"/>
      <c r="DT105" s="47"/>
      <c r="DU105" s="47"/>
      <c r="DV105" s="47"/>
      <c r="DW105" s="47"/>
      <c r="DX105" s="47"/>
      <c r="DY105" s="47"/>
      <c r="DZ105" s="47"/>
      <c r="EA105" s="47"/>
      <c r="EB105" s="47"/>
      <c r="EC105" s="47"/>
      <c r="ED105" s="47"/>
      <c r="EE105" s="47"/>
      <c r="EF105" s="47"/>
      <c r="EG105" s="47"/>
      <c r="EH105" s="47"/>
      <c r="EI105" s="47"/>
      <c r="EJ105" s="47"/>
      <c r="EK105" s="47"/>
      <c r="EL105" s="47"/>
      <c r="EM105" s="47"/>
      <c r="EN105" s="47"/>
      <c r="EO105" s="47"/>
      <c r="EP105" s="47"/>
      <c r="EQ105" s="47"/>
      <c r="ER105" s="88"/>
      <c r="ES105" s="89"/>
      <c r="ET105" s="52"/>
      <c r="EU105" s="52"/>
      <c r="EV105" s="52"/>
      <c r="EW105" s="52"/>
      <c r="EX105" s="52"/>
      <c r="EY105" s="52"/>
      <c r="EZ105" s="52"/>
      <c r="FA105" s="52"/>
      <c r="FB105" s="52"/>
    </row>
    <row r="106" spans="1:158" ht="24.75" customHeight="1" x14ac:dyDescent="0.25">
      <c r="A106" s="52"/>
      <c r="B106" s="52"/>
      <c r="C106" s="52"/>
      <c r="D106" s="50"/>
      <c r="E106" s="50"/>
      <c r="F106" s="50"/>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c r="AF106" s="47"/>
      <c r="AG106" s="47"/>
      <c r="AH106" s="47"/>
      <c r="AI106" s="47"/>
      <c r="AJ106" s="47"/>
      <c r="AK106" s="47"/>
      <c r="AL106" s="47"/>
      <c r="AM106" s="47"/>
      <c r="AN106" s="47"/>
      <c r="AO106" s="47"/>
      <c r="AP106" s="47"/>
      <c r="AQ106" s="47"/>
      <c r="AR106" s="47"/>
      <c r="AS106" s="47"/>
      <c r="AT106" s="47"/>
      <c r="AU106" s="47"/>
      <c r="AV106" s="47"/>
      <c r="AW106" s="47"/>
      <c r="AX106" s="47"/>
      <c r="AY106" s="47"/>
      <c r="AZ106" s="47"/>
      <c r="BA106" s="47"/>
      <c r="BB106" s="47"/>
      <c r="BC106" s="47"/>
      <c r="BD106" s="47"/>
      <c r="BE106" s="47"/>
      <c r="BF106" s="47"/>
      <c r="BG106" s="47"/>
      <c r="BH106" s="47"/>
      <c r="BI106" s="47"/>
      <c r="BJ106" s="47"/>
      <c r="BK106" s="47"/>
      <c r="BL106" s="47"/>
      <c r="BM106" s="47"/>
      <c r="BN106" s="47"/>
      <c r="BO106" s="47"/>
      <c r="BP106" s="47"/>
      <c r="BQ106" s="47"/>
      <c r="BR106" s="47"/>
      <c r="BS106" s="47"/>
      <c r="BT106" s="47"/>
      <c r="BU106" s="47"/>
      <c r="BV106" s="47"/>
      <c r="BW106" s="47"/>
      <c r="BX106" s="47"/>
      <c r="BY106" s="47"/>
      <c r="BZ106" s="47"/>
      <c r="CA106" s="47"/>
      <c r="CB106" s="47"/>
      <c r="CC106" s="47"/>
      <c r="CD106" s="47"/>
      <c r="CE106" s="47"/>
      <c r="CF106" s="47"/>
      <c r="CG106" s="485"/>
      <c r="CH106" s="110"/>
      <c r="CI106" s="47"/>
      <c r="CJ106" s="47"/>
      <c r="CK106" s="47"/>
      <c r="CL106" s="47"/>
      <c r="CM106" s="47"/>
      <c r="CN106" s="47"/>
      <c r="CO106" s="47"/>
      <c r="CP106" s="47"/>
      <c r="CQ106" s="47"/>
      <c r="CR106" s="47"/>
      <c r="CS106" s="47"/>
      <c r="CT106" s="47"/>
      <c r="CU106" s="47"/>
      <c r="CV106" s="47"/>
      <c r="CW106" s="47"/>
      <c r="CX106" s="47"/>
      <c r="CY106" s="47"/>
      <c r="CZ106" s="47"/>
      <c r="DA106" s="47"/>
      <c r="DB106" s="47"/>
      <c r="DC106" s="47"/>
      <c r="DD106" s="47"/>
      <c r="DE106" s="47"/>
      <c r="DF106" s="47"/>
      <c r="DG106" s="47"/>
      <c r="DH106" s="47"/>
      <c r="DI106" s="47"/>
      <c r="DJ106" s="47"/>
      <c r="DK106" s="47"/>
      <c r="DL106" s="47"/>
      <c r="DM106" s="103"/>
      <c r="DN106" s="47"/>
      <c r="DO106" s="47"/>
      <c r="DP106" s="47"/>
      <c r="DQ106" s="47"/>
      <c r="DR106" s="47"/>
      <c r="DS106" s="47"/>
      <c r="DT106" s="47"/>
      <c r="DU106" s="47"/>
      <c r="DV106" s="47"/>
      <c r="DW106" s="47"/>
      <c r="DX106" s="47"/>
      <c r="DY106" s="47"/>
      <c r="DZ106" s="47"/>
      <c r="EA106" s="47"/>
      <c r="EB106" s="47"/>
      <c r="EC106" s="47"/>
      <c r="ED106" s="47"/>
      <c r="EE106" s="47"/>
      <c r="EF106" s="47"/>
      <c r="EG106" s="47"/>
      <c r="EH106" s="47"/>
      <c r="EI106" s="47"/>
      <c r="EJ106" s="47"/>
      <c r="EK106" s="47"/>
      <c r="EL106" s="47"/>
      <c r="EM106" s="47"/>
      <c r="EN106" s="47"/>
      <c r="EO106" s="47"/>
      <c r="EP106" s="47"/>
      <c r="EQ106" s="47"/>
      <c r="ER106" s="88"/>
      <c r="ES106" s="89"/>
      <c r="ET106" s="52"/>
      <c r="EU106" s="52"/>
      <c r="EV106" s="52"/>
      <c r="EW106" s="52"/>
      <c r="EX106" s="52"/>
      <c r="EY106" s="52"/>
      <c r="EZ106" s="52"/>
      <c r="FA106" s="52"/>
      <c r="FB106" s="52"/>
    </row>
    <row r="107" spans="1:158" ht="24.75" customHeight="1" x14ac:dyDescent="0.25">
      <c r="A107" s="52"/>
      <c r="B107" s="52"/>
      <c r="C107" s="52"/>
      <c r="D107" s="50"/>
      <c r="E107" s="50"/>
      <c r="F107" s="50"/>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c r="AF107" s="47"/>
      <c r="AG107" s="47"/>
      <c r="AH107" s="47"/>
      <c r="AI107" s="47"/>
      <c r="AJ107" s="47"/>
      <c r="AK107" s="47"/>
      <c r="AL107" s="47"/>
      <c r="AM107" s="47"/>
      <c r="AN107" s="47"/>
      <c r="AO107" s="47"/>
      <c r="AP107" s="47"/>
      <c r="AQ107" s="47"/>
      <c r="AR107" s="47"/>
      <c r="AS107" s="47"/>
      <c r="AT107" s="47"/>
      <c r="AU107" s="47"/>
      <c r="AV107" s="47"/>
      <c r="AW107" s="47"/>
      <c r="AX107" s="47"/>
      <c r="AY107" s="47"/>
      <c r="AZ107" s="47"/>
      <c r="BA107" s="47"/>
      <c r="BB107" s="47"/>
      <c r="BC107" s="47"/>
      <c r="BD107" s="47"/>
      <c r="BE107" s="47"/>
      <c r="BF107" s="47"/>
      <c r="BG107" s="47"/>
      <c r="BH107" s="47"/>
      <c r="BI107" s="47"/>
      <c r="BJ107" s="47"/>
      <c r="BK107" s="47"/>
      <c r="BL107" s="47"/>
      <c r="BM107" s="47"/>
      <c r="BN107" s="47"/>
      <c r="BO107" s="47"/>
      <c r="BP107" s="47"/>
      <c r="BQ107" s="47"/>
      <c r="BR107" s="47"/>
      <c r="BS107" s="47"/>
      <c r="BT107" s="47"/>
      <c r="BU107" s="47"/>
      <c r="BV107" s="47"/>
      <c r="BW107" s="47"/>
      <c r="BX107" s="47"/>
      <c r="BY107" s="47"/>
      <c r="BZ107" s="47"/>
      <c r="CA107" s="47"/>
      <c r="CB107" s="47"/>
      <c r="CC107" s="47"/>
      <c r="CD107" s="47"/>
      <c r="CE107" s="47"/>
      <c r="CF107" s="47"/>
      <c r="CG107" s="485"/>
      <c r="CH107" s="118"/>
      <c r="CI107" s="47"/>
      <c r="CJ107" s="47"/>
      <c r="CK107" s="47"/>
      <c r="CL107" s="47"/>
      <c r="CM107" s="47"/>
      <c r="CN107" s="47"/>
      <c r="CO107" s="47"/>
      <c r="CP107" s="47"/>
      <c r="CQ107" s="47"/>
      <c r="CR107" s="47"/>
      <c r="CS107" s="47"/>
      <c r="CT107" s="47"/>
      <c r="CU107" s="47"/>
      <c r="CV107" s="47"/>
      <c r="CW107" s="47"/>
      <c r="CX107" s="47"/>
      <c r="CY107" s="47"/>
      <c r="CZ107" s="47"/>
      <c r="DA107" s="47"/>
      <c r="DB107" s="47"/>
      <c r="DC107" s="47"/>
      <c r="DD107" s="47"/>
      <c r="DE107" s="47"/>
      <c r="DF107" s="47"/>
      <c r="DG107" s="47"/>
      <c r="DH107" s="47"/>
      <c r="DI107" s="47"/>
      <c r="DJ107" s="47"/>
      <c r="DK107" s="47"/>
      <c r="DL107" s="47"/>
      <c r="DM107" s="101"/>
      <c r="DN107" s="47"/>
      <c r="DO107" s="47"/>
      <c r="DP107" s="47"/>
      <c r="DQ107" s="47"/>
      <c r="DR107" s="47"/>
      <c r="DS107" s="47"/>
      <c r="DT107" s="47"/>
      <c r="DU107" s="47"/>
      <c r="DV107" s="47"/>
      <c r="DW107" s="47"/>
      <c r="DX107" s="47"/>
      <c r="DY107" s="47"/>
      <c r="DZ107" s="47"/>
      <c r="EA107" s="47"/>
      <c r="EB107" s="47"/>
      <c r="EC107" s="47"/>
      <c r="ED107" s="47"/>
      <c r="EE107" s="47"/>
      <c r="EF107" s="47"/>
      <c r="EG107" s="47"/>
      <c r="EH107" s="47"/>
      <c r="EI107" s="47"/>
      <c r="EJ107" s="47"/>
      <c r="EK107" s="47"/>
      <c r="EL107" s="47"/>
      <c r="EM107" s="47"/>
      <c r="EN107" s="47"/>
      <c r="EO107" s="47"/>
      <c r="EP107" s="47"/>
      <c r="EQ107" s="47"/>
      <c r="ER107" s="88"/>
      <c r="ES107" s="89"/>
      <c r="ET107" s="52"/>
      <c r="EU107" s="52"/>
      <c r="EV107" s="52"/>
      <c r="EW107" s="52"/>
      <c r="EX107" s="52"/>
      <c r="EY107" s="52"/>
      <c r="EZ107" s="52"/>
      <c r="FA107" s="52"/>
      <c r="FB107" s="52"/>
    </row>
    <row r="108" spans="1:158" ht="24.75" customHeight="1" x14ac:dyDescent="0.25">
      <c r="A108" s="52"/>
      <c r="B108" s="52"/>
      <c r="C108" s="52"/>
      <c r="D108" s="50"/>
      <c r="E108" s="50"/>
      <c r="F108" s="50"/>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c r="AF108" s="47"/>
      <c r="AG108" s="47"/>
      <c r="AH108" s="47"/>
      <c r="AI108" s="47"/>
      <c r="AJ108" s="47"/>
      <c r="AK108" s="47"/>
      <c r="AL108" s="47"/>
      <c r="AM108" s="47"/>
      <c r="AN108" s="47"/>
      <c r="AO108" s="47"/>
      <c r="AP108" s="47"/>
      <c r="AQ108" s="47"/>
      <c r="AR108" s="47"/>
      <c r="AS108" s="47"/>
      <c r="AT108" s="47"/>
      <c r="AU108" s="47"/>
      <c r="AV108" s="47"/>
      <c r="AW108" s="47"/>
      <c r="AX108" s="47"/>
      <c r="AY108" s="47"/>
      <c r="AZ108" s="47"/>
      <c r="BA108" s="47"/>
      <c r="BB108" s="47"/>
      <c r="BC108" s="47"/>
      <c r="BD108" s="47"/>
      <c r="BE108" s="47"/>
      <c r="BF108" s="47"/>
      <c r="BG108" s="47"/>
      <c r="BH108" s="47"/>
      <c r="BI108" s="47"/>
      <c r="BJ108" s="47"/>
      <c r="BK108" s="47"/>
      <c r="BL108" s="47"/>
      <c r="BM108" s="47"/>
      <c r="BN108" s="47"/>
      <c r="BO108" s="47"/>
      <c r="BP108" s="47"/>
      <c r="BQ108" s="47"/>
      <c r="BR108" s="47"/>
      <c r="BS108" s="47"/>
      <c r="BT108" s="47"/>
      <c r="BU108" s="47"/>
      <c r="BV108" s="47"/>
      <c r="BW108" s="47"/>
      <c r="BX108" s="47"/>
      <c r="BY108" s="47"/>
      <c r="BZ108" s="47"/>
      <c r="CA108" s="47"/>
      <c r="CB108" s="47"/>
      <c r="CC108" s="47"/>
      <c r="CD108" s="47"/>
      <c r="CE108" s="47"/>
      <c r="CF108" s="47"/>
      <c r="CG108" s="47"/>
      <c r="CH108" s="118"/>
      <c r="CI108" s="47"/>
      <c r="CJ108" s="47"/>
      <c r="CK108" s="47"/>
      <c r="CL108" s="47"/>
      <c r="CM108" s="47"/>
      <c r="CN108" s="47"/>
      <c r="CO108" s="47"/>
      <c r="CP108" s="47"/>
      <c r="CQ108" s="47"/>
      <c r="CR108" s="47"/>
      <c r="CS108" s="47"/>
      <c r="CT108" s="47"/>
      <c r="CU108" s="47"/>
      <c r="CV108" s="47"/>
      <c r="CW108" s="47"/>
      <c r="CX108" s="47"/>
      <c r="CY108" s="47"/>
      <c r="CZ108" s="47"/>
      <c r="DA108" s="47"/>
      <c r="DB108" s="47"/>
      <c r="DC108" s="47"/>
      <c r="DD108" s="47"/>
      <c r="DE108" s="47"/>
      <c r="DF108" s="47"/>
      <c r="DG108" s="47"/>
      <c r="DH108" s="47"/>
      <c r="DI108" s="47"/>
      <c r="DJ108" s="47"/>
      <c r="DK108" s="47"/>
      <c r="DL108" s="47"/>
      <c r="DM108" s="103"/>
      <c r="DN108" s="47"/>
      <c r="DO108" s="47"/>
      <c r="DP108" s="47"/>
      <c r="DQ108" s="47"/>
      <c r="DR108" s="47"/>
      <c r="DS108" s="47"/>
      <c r="DT108" s="47"/>
      <c r="DU108" s="47"/>
      <c r="DV108" s="47"/>
      <c r="DW108" s="47"/>
      <c r="DX108" s="47"/>
      <c r="DY108" s="47"/>
      <c r="DZ108" s="47"/>
      <c r="EA108" s="47"/>
      <c r="EB108" s="47"/>
      <c r="EC108" s="47"/>
      <c r="ED108" s="47"/>
      <c r="EE108" s="47"/>
      <c r="EF108" s="47"/>
      <c r="EG108" s="47"/>
      <c r="EH108" s="47"/>
      <c r="EI108" s="47"/>
      <c r="EJ108" s="47"/>
      <c r="EK108" s="47"/>
      <c r="EL108" s="47"/>
      <c r="EM108" s="47"/>
      <c r="EN108" s="47"/>
      <c r="EO108" s="47"/>
      <c r="EP108" s="47"/>
      <c r="EQ108" s="47"/>
      <c r="ER108" s="88"/>
      <c r="ES108" s="89"/>
      <c r="ET108" s="52"/>
      <c r="EU108" s="52"/>
      <c r="EV108" s="52"/>
      <c r="EW108" s="52"/>
      <c r="EX108" s="52"/>
      <c r="EY108" s="52"/>
      <c r="EZ108" s="52"/>
      <c r="FA108" s="52"/>
      <c r="FB108" s="52"/>
    </row>
    <row r="109" spans="1:158" ht="24.75" customHeight="1" x14ac:dyDescent="0.25">
      <c r="A109" s="52"/>
      <c r="B109" s="52"/>
      <c r="C109" s="52"/>
      <c r="D109" s="50"/>
      <c r="E109" s="50"/>
      <c r="F109" s="50"/>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7"/>
      <c r="AF109" s="47"/>
      <c r="AG109" s="47"/>
      <c r="AH109" s="47"/>
      <c r="AI109" s="47"/>
      <c r="AJ109" s="47"/>
      <c r="AK109" s="47"/>
      <c r="AL109" s="47"/>
      <c r="AM109" s="47"/>
      <c r="AN109" s="47"/>
      <c r="AO109" s="47"/>
      <c r="AP109" s="47"/>
      <c r="AQ109" s="47"/>
      <c r="AR109" s="47"/>
      <c r="AS109" s="47"/>
      <c r="AT109" s="47"/>
      <c r="AU109" s="47"/>
      <c r="AV109" s="47"/>
      <c r="AW109" s="47"/>
      <c r="AX109" s="47"/>
      <c r="AY109" s="47"/>
      <c r="AZ109" s="47"/>
      <c r="BA109" s="47"/>
      <c r="BB109" s="47"/>
      <c r="BC109" s="47"/>
      <c r="BD109" s="47"/>
      <c r="BE109" s="47"/>
      <c r="BF109" s="47"/>
      <c r="BG109" s="47"/>
      <c r="BH109" s="47"/>
      <c r="BI109" s="47"/>
      <c r="BJ109" s="47"/>
      <c r="BK109" s="47"/>
      <c r="BL109" s="47"/>
      <c r="BM109" s="47"/>
      <c r="BN109" s="47"/>
      <c r="BO109" s="47"/>
      <c r="BP109" s="47"/>
      <c r="BQ109" s="47"/>
      <c r="BR109" s="47"/>
      <c r="BS109" s="47"/>
      <c r="BT109" s="47"/>
      <c r="BU109" s="47"/>
      <c r="BV109" s="47"/>
      <c r="BW109" s="47"/>
      <c r="BX109" s="47"/>
      <c r="BY109" s="47"/>
      <c r="BZ109" s="47"/>
      <c r="CA109" s="47"/>
      <c r="CB109" s="47"/>
      <c r="CC109" s="47"/>
      <c r="CD109" s="47"/>
      <c r="CE109" s="47"/>
      <c r="CF109" s="47"/>
      <c r="CG109" s="47"/>
      <c r="CH109" s="115"/>
      <c r="CI109" s="47"/>
      <c r="CJ109" s="47"/>
      <c r="CK109" s="47"/>
      <c r="CL109" s="47"/>
      <c r="CM109" s="47"/>
      <c r="CN109" s="47"/>
      <c r="CO109" s="47"/>
      <c r="CP109" s="47"/>
      <c r="CQ109" s="47"/>
      <c r="CR109" s="47"/>
      <c r="CS109" s="47"/>
      <c r="CT109" s="47"/>
      <c r="CU109" s="47"/>
      <c r="CV109" s="47"/>
      <c r="CW109" s="47"/>
      <c r="CX109" s="47"/>
      <c r="CY109" s="47"/>
      <c r="CZ109" s="47"/>
      <c r="DA109" s="47"/>
      <c r="DB109" s="47"/>
      <c r="DC109" s="47"/>
      <c r="DD109" s="47"/>
      <c r="DE109" s="47"/>
      <c r="DF109" s="47"/>
      <c r="DG109" s="47"/>
      <c r="DH109" s="47"/>
      <c r="DI109" s="47"/>
      <c r="DJ109" s="47"/>
      <c r="DK109" s="47"/>
      <c r="DL109" s="47"/>
      <c r="DM109" s="103"/>
      <c r="DN109" s="47"/>
      <c r="DO109" s="47"/>
      <c r="DP109" s="47"/>
      <c r="DQ109" s="47"/>
      <c r="DR109" s="47"/>
      <c r="DS109" s="47"/>
      <c r="DT109" s="47"/>
      <c r="DU109" s="47"/>
      <c r="DV109" s="47"/>
      <c r="DW109" s="47"/>
      <c r="DX109" s="47"/>
      <c r="DY109" s="47"/>
      <c r="DZ109" s="47"/>
      <c r="EA109" s="47"/>
      <c r="EB109" s="47"/>
      <c r="EC109" s="47"/>
      <c r="ED109" s="47"/>
      <c r="EE109" s="47"/>
      <c r="EF109" s="47"/>
      <c r="EG109" s="47"/>
      <c r="EH109" s="47"/>
      <c r="EI109" s="47"/>
      <c r="EJ109" s="47"/>
      <c r="EK109" s="47"/>
      <c r="EL109" s="47"/>
      <c r="EM109" s="47"/>
      <c r="EN109" s="47"/>
      <c r="EO109" s="47"/>
      <c r="EP109" s="47"/>
      <c r="EQ109" s="47"/>
      <c r="ER109" s="88"/>
      <c r="ES109" s="89"/>
      <c r="ET109" s="52"/>
      <c r="EU109" s="52"/>
      <c r="EV109" s="52"/>
      <c r="EW109" s="52"/>
      <c r="EX109" s="52"/>
      <c r="EY109" s="52"/>
      <c r="EZ109" s="52"/>
      <c r="FA109" s="52"/>
      <c r="FB109" s="52"/>
    </row>
    <row r="110" spans="1:158" ht="24.75" customHeight="1" x14ac:dyDescent="0.25">
      <c r="A110" s="52"/>
      <c r="B110" s="52"/>
      <c r="C110" s="52"/>
      <c r="D110" s="50"/>
      <c r="E110" s="50"/>
      <c r="F110" s="50"/>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7"/>
      <c r="AF110" s="47"/>
      <c r="AG110" s="47"/>
      <c r="AH110" s="47"/>
      <c r="AI110" s="47"/>
      <c r="AJ110" s="47"/>
      <c r="AK110" s="47"/>
      <c r="AL110" s="47"/>
      <c r="AM110" s="47"/>
      <c r="AN110" s="47"/>
      <c r="AO110" s="47"/>
      <c r="AP110" s="47"/>
      <c r="AQ110" s="47"/>
      <c r="AR110" s="47"/>
      <c r="AS110" s="47"/>
      <c r="AT110" s="47"/>
      <c r="AU110" s="47"/>
      <c r="AV110" s="47"/>
      <c r="AW110" s="47"/>
      <c r="AX110" s="47"/>
      <c r="AY110" s="47"/>
      <c r="AZ110" s="47"/>
      <c r="BA110" s="47"/>
      <c r="BB110" s="47"/>
      <c r="BC110" s="47"/>
      <c r="BD110" s="47"/>
      <c r="BE110" s="47"/>
      <c r="BF110" s="47"/>
      <c r="BG110" s="47"/>
      <c r="BH110" s="47"/>
      <c r="BI110" s="47"/>
      <c r="BJ110" s="47"/>
      <c r="BK110" s="47"/>
      <c r="BL110" s="47"/>
      <c r="BM110" s="47"/>
      <c r="BN110" s="47"/>
      <c r="BO110" s="47"/>
      <c r="BP110" s="47"/>
      <c r="BQ110" s="47"/>
      <c r="BR110" s="47"/>
      <c r="BS110" s="47"/>
      <c r="BT110" s="47"/>
      <c r="BU110" s="47"/>
      <c r="BV110" s="47"/>
      <c r="BW110" s="47"/>
      <c r="BX110" s="47"/>
      <c r="BY110" s="47"/>
      <c r="BZ110" s="47"/>
      <c r="CA110" s="47"/>
      <c r="CB110" s="47"/>
      <c r="CC110" s="47"/>
      <c r="CD110" s="47"/>
      <c r="CE110" s="47"/>
      <c r="CF110" s="47"/>
      <c r="CG110" s="47"/>
      <c r="CH110" s="118"/>
      <c r="CI110" s="47"/>
      <c r="CJ110" s="47"/>
      <c r="CK110" s="47"/>
      <c r="CL110" s="47"/>
      <c r="CM110" s="47"/>
      <c r="CN110" s="47"/>
      <c r="CO110" s="47"/>
      <c r="CP110" s="47"/>
      <c r="CQ110" s="47"/>
      <c r="CR110" s="47"/>
      <c r="CS110" s="47"/>
      <c r="CT110" s="47"/>
      <c r="CU110" s="47"/>
      <c r="CV110" s="47"/>
      <c r="CW110" s="47"/>
      <c r="CX110" s="47"/>
      <c r="CY110" s="47"/>
      <c r="CZ110" s="47"/>
      <c r="DA110" s="47"/>
      <c r="DB110" s="47"/>
      <c r="DC110" s="47"/>
      <c r="DD110" s="47"/>
      <c r="DE110" s="47"/>
      <c r="DF110" s="47"/>
      <c r="DG110" s="47"/>
      <c r="DH110" s="47"/>
      <c r="DI110" s="47"/>
      <c r="DJ110" s="47"/>
      <c r="DK110" s="47"/>
      <c r="DL110" s="47"/>
      <c r="DM110" s="103"/>
      <c r="DN110" s="47"/>
      <c r="DO110" s="47"/>
      <c r="DP110" s="47"/>
      <c r="DQ110" s="47"/>
      <c r="DR110" s="47"/>
      <c r="DS110" s="47"/>
      <c r="DT110" s="47"/>
      <c r="DU110" s="47"/>
      <c r="DV110" s="47"/>
      <c r="DW110" s="47"/>
      <c r="DX110" s="47"/>
      <c r="DY110" s="47"/>
      <c r="DZ110" s="47"/>
      <c r="EA110" s="47"/>
      <c r="EB110" s="47"/>
      <c r="EC110" s="47"/>
      <c r="ED110" s="47"/>
      <c r="EE110" s="47"/>
      <c r="EF110" s="47"/>
      <c r="EG110" s="47"/>
      <c r="EH110" s="47"/>
      <c r="EI110" s="47"/>
      <c r="EJ110" s="47"/>
      <c r="EK110" s="47"/>
      <c r="EL110" s="47"/>
      <c r="EM110" s="47"/>
      <c r="EN110" s="47"/>
      <c r="EO110" s="47"/>
      <c r="EP110" s="47"/>
      <c r="EQ110" s="47"/>
      <c r="ER110" s="88"/>
      <c r="ES110" s="89"/>
      <c r="ET110" s="52"/>
      <c r="EU110" s="52"/>
      <c r="EV110" s="52"/>
      <c r="EW110" s="52"/>
      <c r="EX110" s="52"/>
      <c r="EY110" s="52"/>
      <c r="EZ110" s="52"/>
      <c r="FA110" s="52"/>
      <c r="FB110" s="52"/>
    </row>
    <row r="111" spans="1:158" ht="24.75" customHeight="1" x14ac:dyDescent="0.25">
      <c r="A111" s="52"/>
      <c r="B111" s="52"/>
      <c r="C111" s="52"/>
      <c r="D111" s="50"/>
      <c r="E111" s="50"/>
      <c r="F111" s="50"/>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c r="AF111" s="47"/>
      <c r="AG111" s="47"/>
      <c r="AH111" s="47"/>
      <c r="AI111" s="47"/>
      <c r="AJ111" s="47"/>
      <c r="AK111" s="47"/>
      <c r="AL111" s="47"/>
      <c r="AM111" s="47"/>
      <c r="AN111" s="47"/>
      <c r="AO111" s="47"/>
      <c r="AP111" s="47"/>
      <c r="AQ111" s="47"/>
      <c r="AR111" s="47"/>
      <c r="AS111" s="47"/>
      <c r="AT111" s="47"/>
      <c r="AU111" s="47"/>
      <c r="AV111" s="47"/>
      <c r="AW111" s="47"/>
      <c r="AX111" s="47"/>
      <c r="AY111" s="47"/>
      <c r="AZ111" s="47"/>
      <c r="BA111" s="47"/>
      <c r="BB111" s="47"/>
      <c r="BC111" s="47"/>
      <c r="BD111" s="47"/>
      <c r="BE111" s="47"/>
      <c r="BF111" s="47"/>
      <c r="BG111" s="47"/>
      <c r="BH111" s="47"/>
      <c r="BI111" s="47"/>
      <c r="BJ111" s="47"/>
      <c r="BK111" s="47"/>
      <c r="BL111" s="47"/>
      <c r="BM111" s="47"/>
      <c r="BN111" s="47"/>
      <c r="BO111" s="47"/>
      <c r="BP111" s="47"/>
      <c r="BQ111" s="47"/>
      <c r="BR111" s="47"/>
      <c r="BS111" s="47"/>
      <c r="BT111" s="47"/>
      <c r="BU111" s="47"/>
      <c r="BV111" s="47"/>
      <c r="BW111" s="47"/>
      <c r="BX111" s="47"/>
      <c r="BY111" s="47"/>
      <c r="BZ111" s="47"/>
      <c r="CA111" s="47"/>
      <c r="CB111" s="47"/>
      <c r="CC111" s="86"/>
      <c r="CD111" s="86"/>
      <c r="CE111" s="86"/>
      <c r="CF111" s="47"/>
      <c r="CG111" s="47"/>
      <c r="CH111" s="47"/>
      <c r="CI111" s="47"/>
      <c r="CJ111" s="47"/>
      <c r="CK111" s="47"/>
      <c r="CL111" s="47"/>
      <c r="CM111" s="47"/>
      <c r="CN111" s="47"/>
      <c r="CO111" s="47"/>
      <c r="CP111" s="47"/>
      <c r="CQ111" s="47"/>
      <c r="CR111" s="47"/>
      <c r="CS111" s="47"/>
      <c r="CT111" s="47"/>
      <c r="CU111" s="47"/>
      <c r="CV111" s="47"/>
      <c r="CW111" s="47"/>
      <c r="CX111" s="47"/>
      <c r="CY111" s="47"/>
      <c r="CZ111" s="47"/>
      <c r="DA111" s="47"/>
      <c r="DB111" s="47"/>
      <c r="DC111" s="47"/>
      <c r="DD111" s="47"/>
      <c r="DE111" s="47"/>
      <c r="DF111" s="47"/>
      <c r="DG111" s="47"/>
      <c r="DH111" s="47"/>
      <c r="DI111" s="47"/>
      <c r="DJ111" s="47"/>
      <c r="DK111" s="47"/>
      <c r="DL111" s="47"/>
      <c r="DM111" s="103"/>
      <c r="DN111" s="47"/>
      <c r="DO111" s="47"/>
      <c r="DP111" s="47"/>
      <c r="DQ111" s="47"/>
      <c r="DR111" s="47"/>
      <c r="DS111" s="47"/>
      <c r="DT111" s="47"/>
      <c r="DU111" s="47"/>
      <c r="DV111" s="47"/>
      <c r="DW111" s="47"/>
      <c r="DX111" s="47"/>
      <c r="DY111" s="47"/>
      <c r="DZ111" s="47"/>
      <c r="EA111" s="47"/>
      <c r="EB111" s="47"/>
      <c r="EC111" s="47"/>
      <c r="ED111" s="47"/>
      <c r="EE111" s="47"/>
      <c r="EF111" s="47"/>
      <c r="EG111" s="47"/>
      <c r="EH111" s="47"/>
      <c r="EI111" s="47"/>
      <c r="EJ111" s="47"/>
      <c r="EK111" s="47"/>
      <c r="EL111" s="47"/>
      <c r="EM111" s="47"/>
      <c r="EN111" s="47"/>
      <c r="EO111" s="47"/>
      <c r="EP111" s="47"/>
      <c r="EQ111" s="47"/>
      <c r="ER111" s="88"/>
      <c r="ES111" s="89"/>
      <c r="ET111" s="52"/>
      <c r="EU111" s="52"/>
      <c r="EV111" s="52"/>
      <c r="EW111" s="52"/>
      <c r="EX111" s="52"/>
      <c r="EY111" s="52"/>
      <c r="EZ111" s="52"/>
      <c r="FA111" s="52"/>
      <c r="FB111" s="52"/>
    </row>
    <row r="112" spans="1:158" ht="24.75" customHeight="1" x14ac:dyDescent="0.25">
      <c r="A112" s="52"/>
      <c r="B112" s="52"/>
      <c r="C112" s="52"/>
      <c r="D112" s="50"/>
      <c r="E112" s="50"/>
      <c r="F112" s="50"/>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c r="AF112" s="47"/>
      <c r="AG112" s="47"/>
      <c r="AH112" s="47"/>
      <c r="AI112" s="47"/>
      <c r="AJ112" s="47"/>
      <c r="AK112" s="47"/>
      <c r="AL112" s="47"/>
      <c r="AM112" s="47"/>
      <c r="AN112" s="47"/>
      <c r="AO112" s="47"/>
      <c r="AP112" s="47"/>
      <c r="AQ112" s="47"/>
      <c r="AR112" s="47"/>
      <c r="AS112" s="47"/>
      <c r="AT112" s="47"/>
      <c r="AU112" s="47"/>
      <c r="AV112" s="47"/>
      <c r="AW112" s="47"/>
      <c r="AX112" s="47"/>
      <c r="AY112" s="47"/>
      <c r="AZ112" s="47"/>
      <c r="BA112" s="47"/>
      <c r="BB112" s="47"/>
      <c r="BC112" s="47"/>
      <c r="BD112" s="47"/>
      <c r="BE112" s="47"/>
      <c r="BF112" s="47"/>
      <c r="BG112" s="47"/>
      <c r="BH112" s="47"/>
      <c r="BI112" s="47"/>
      <c r="BJ112" s="47"/>
      <c r="BK112" s="47"/>
      <c r="BL112" s="47"/>
      <c r="BM112" s="47"/>
      <c r="BN112" s="47"/>
      <c r="BO112" s="47"/>
      <c r="BP112" s="47"/>
      <c r="BQ112" s="47"/>
      <c r="BR112" s="47"/>
      <c r="BS112" s="47"/>
      <c r="BT112" s="47"/>
      <c r="BU112" s="47"/>
      <c r="BV112" s="47"/>
      <c r="BW112" s="47"/>
      <c r="BX112" s="47"/>
      <c r="BY112" s="47"/>
      <c r="BZ112" s="47"/>
      <c r="CA112" s="47"/>
      <c r="CB112" s="47"/>
      <c r="CC112" s="86"/>
      <c r="CD112" s="86"/>
      <c r="CE112" s="86"/>
      <c r="CF112" s="47"/>
      <c r="CG112" s="47"/>
      <c r="CH112" s="47"/>
      <c r="CI112" s="47"/>
      <c r="CJ112" s="47"/>
      <c r="CK112" s="47"/>
      <c r="CL112" s="47"/>
      <c r="CM112" s="47"/>
      <c r="CN112" s="47"/>
      <c r="CO112" s="47"/>
      <c r="CP112" s="47"/>
      <c r="CQ112" s="47"/>
      <c r="CR112" s="47"/>
      <c r="CS112" s="47"/>
      <c r="CT112" s="47"/>
      <c r="CU112" s="47"/>
      <c r="CV112" s="47"/>
      <c r="CW112" s="47"/>
      <c r="CX112" s="47"/>
      <c r="CY112" s="47"/>
      <c r="CZ112" s="47"/>
      <c r="DA112" s="47"/>
      <c r="DB112" s="47"/>
      <c r="DC112" s="47"/>
      <c r="DD112" s="47"/>
      <c r="DE112" s="47"/>
      <c r="DF112" s="47"/>
      <c r="DG112" s="47"/>
      <c r="DH112" s="47"/>
      <c r="DI112" s="47"/>
      <c r="DJ112" s="47"/>
      <c r="DK112" s="47"/>
      <c r="DL112" s="47"/>
      <c r="DM112" s="47"/>
      <c r="DN112" s="47"/>
      <c r="DO112" s="47"/>
      <c r="DP112" s="47"/>
      <c r="DQ112" s="47"/>
      <c r="DR112" s="47"/>
      <c r="DS112" s="47"/>
      <c r="DT112" s="47"/>
      <c r="DU112" s="47"/>
      <c r="DV112" s="47"/>
      <c r="DW112" s="47"/>
      <c r="DX112" s="47"/>
      <c r="DY112" s="47"/>
      <c r="DZ112" s="47"/>
      <c r="EA112" s="47"/>
      <c r="EB112" s="47"/>
      <c r="EC112" s="47"/>
      <c r="ED112" s="47"/>
      <c r="EE112" s="47"/>
      <c r="EF112" s="47"/>
      <c r="EG112" s="47"/>
      <c r="EH112" s="47"/>
      <c r="EI112" s="47"/>
      <c r="EJ112" s="47"/>
      <c r="EK112" s="47"/>
      <c r="EL112" s="47"/>
      <c r="EM112" s="47"/>
      <c r="EN112" s="47"/>
      <c r="EO112" s="47"/>
      <c r="EP112" s="47"/>
      <c r="EQ112" s="47"/>
      <c r="ER112" s="88"/>
      <c r="ES112" s="89"/>
      <c r="ET112" s="52"/>
      <c r="EU112" s="52"/>
      <c r="EV112" s="52"/>
      <c r="EW112" s="52"/>
      <c r="EX112" s="52"/>
      <c r="EY112" s="52"/>
      <c r="EZ112" s="52"/>
      <c r="FA112" s="52"/>
      <c r="FB112" s="52"/>
    </row>
    <row r="113" spans="1:158" ht="24.75" customHeight="1" x14ac:dyDescent="0.25">
      <c r="A113" s="52"/>
      <c r="B113" s="52"/>
      <c r="C113" s="52"/>
      <c r="D113" s="50"/>
      <c r="E113" s="50"/>
      <c r="F113" s="50"/>
      <c r="G113" s="47"/>
      <c r="H113" s="47"/>
      <c r="I113" s="47"/>
      <c r="J113" s="47"/>
      <c r="K113" s="47"/>
      <c r="L113" s="47"/>
      <c r="M113" s="47"/>
      <c r="N113" s="47"/>
      <c r="O113" s="47"/>
      <c r="P113" s="47"/>
      <c r="Q113" s="47"/>
      <c r="R113" s="47"/>
      <c r="S113" s="47"/>
      <c r="T113" s="47"/>
      <c r="U113" s="47"/>
      <c r="V113" s="47"/>
      <c r="W113" s="47"/>
      <c r="X113" s="47"/>
      <c r="Y113" s="47"/>
      <c r="Z113" s="47"/>
      <c r="AA113" s="47"/>
      <c r="AB113" s="47"/>
      <c r="AC113" s="47"/>
      <c r="AD113" s="47"/>
      <c r="AE113" s="47"/>
      <c r="AF113" s="47"/>
      <c r="AG113" s="47"/>
      <c r="AH113" s="47"/>
      <c r="AI113" s="47"/>
      <c r="AJ113" s="47"/>
      <c r="AK113" s="47"/>
      <c r="AL113" s="47"/>
      <c r="AM113" s="47"/>
      <c r="AN113" s="47"/>
      <c r="AO113" s="47"/>
      <c r="AP113" s="47"/>
      <c r="AQ113" s="47"/>
      <c r="AR113" s="47"/>
      <c r="AS113" s="47"/>
      <c r="AT113" s="47"/>
      <c r="AU113" s="47"/>
      <c r="AV113" s="47"/>
      <c r="AW113" s="47"/>
      <c r="AX113" s="47"/>
      <c r="AY113" s="47"/>
      <c r="AZ113" s="47"/>
      <c r="BA113" s="47"/>
      <c r="BB113" s="47"/>
      <c r="BC113" s="47"/>
      <c r="BD113" s="47"/>
      <c r="BE113" s="47"/>
      <c r="BF113" s="47"/>
      <c r="BG113" s="47"/>
      <c r="BH113" s="47"/>
      <c r="BI113" s="47"/>
      <c r="BJ113" s="47"/>
      <c r="BK113" s="47"/>
      <c r="BL113" s="47"/>
      <c r="BM113" s="47"/>
      <c r="BN113" s="47"/>
      <c r="BO113" s="47"/>
      <c r="BP113" s="47"/>
      <c r="BQ113" s="47"/>
      <c r="BR113" s="47"/>
      <c r="BS113" s="47"/>
      <c r="BT113" s="47"/>
      <c r="BU113" s="47"/>
      <c r="BV113" s="47"/>
      <c r="BW113" s="47"/>
      <c r="BX113" s="47"/>
      <c r="BY113" s="47"/>
      <c r="BZ113" s="47"/>
      <c r="CA113" s="47"/>
      <c r="CB113" s="47"/>
      <c r="CC113" s="86"/>
      <c r="CD113" s="86"/>
      <c r="CE113" s="86"/>
      <c r="CF113" s="47"/>
      <c r="CG113" s="86"/>
      <c r="CH113" s="47"/>
      <c r="CI113" s="47"/>
      <c r="CJ113" s="47"/>
      <c r="CK113" s="47"/>
      <c r="CL113" s="47"/>
      <c r="CM113" s="47"/>
      <c r="CN113" s="47"/>
      <c r="CO113" s="47"/>
      <c r="CP113" s="47"/>
      <c r="CQ113" s="47"/>
      <c r="CR113" s="47"/>
      <c r="CS113" s="47"/>
      <c r="CT113" s="47"/>
      <c r="CU113" s="47"/>
      <c r="CV113" s="47"/>
      <c r="CW113" s="47"/>
      <c r="CX113" s="47"/>
      <c r="CY113" s="47"/>
      <c r="CZ113" s="47"/>
      <c r="DA113" s="47"/>
      <c r="DB113" s="47"/>
      <c r="DC113" s="47"/>
      <c r="DD113" s="47"/>
      <c r="DE113" s="47"/>
      <c r="DF113" s="47"/>
      <c r="DG113" s="47"/>
      <c r="DH113" s="47"/>
      <c r="DI113" s="47"/>
      <c r="DJ113" s="47"/>
      <c r="DK113" s="47"/>
      <c r="DL113" s="47"/>
      <c r="DM113" s="47"/>
      <c r="DN113" s="47"/>
      <c r="DO113" s="47"/>
      <c r="DP113" s="47"/>
      <c r="DQ113" s="47"/>
      <c r="DR113" s="47"/>
      <c r="DS113" s="47"/>
      <c r="DT113" s="47"/>
      <c r="DU113" s="47"/>
      <c r="DV113" s="47"/>
      <c r="DW113" s="47"/>
      <c r="DX113" s="47"/>
      <c r="DY113" s="47"/>
      <c r="DZ113" s="47"/>
      <c r="EA113" s="47"/>
      <c r="EB113" s="47"/>
      <c r="EC113" s="47"/>
      <c r="ED113" s="47"/>
      <c r="EE113" s="47"/>
      <c r="EF113" s="47"/>
      <c r="EG113" s="47"/>
      <c r="EH113" s="47"/>
      <c r="EI113" s="47"/>
      <c r="EJ113" s="47"/>
      <c r="EK113" s="47"/>
      <c r="EL113" s="47"/>
      <c r="EM113" s="47"/>
      <c r="EN113" s="47"/>
      <c r="EO113" s="47"/>
      <c r="EP113" s="47"/>
      <c r="EQ113" s="47"/>
      <c r="ER113" s="88"/>
      <c r="ES113" s="89"/>
      <c r="ET113" s="52"/>
      <c r="EU113" s="52"/>
      <c r="EV113" s="52"/>
      <c r="EW113" s="52"/>
      <c r="EX113" s="52"/>
      <c r="EY113" s="52"/>
      <c r="EZ113" s="52"/>
      <c r="FA113" s="52"/>
      <c r="FB113" s="52"/>
    </row>
    <row r="114" spans="1:158" ht="24.75" customHeight="1" x14ac:dyDescent="0.25">
      <c r="A114" s="52"/>
      <c r="B114" s="52"/>
      <c r="C114" s="52"/>
      <c r="D114" s="50"/>
      <c r="E114" s="50"/>
      <c r="F114" s="50"/>
      <c r="G114" s="47"/>
      <c r="H114" s="47"/>
      <c r="I114" s="47"/>
      <c r="J114" s="47"/>
      <c r="K114" s="47"/>
      <c r="L114" s="47"/>
      <c r="M114" s="47"/>
      <c r="N114" s="47"/>
      <c r="O114" s="47"/>
      <c r="P114" s="47"/>
      <c r="Q114" s="47"/>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47"/>
      <c r="AP114" s="47"/>
      <c r="AQ114" s="47"/>
      <c r="AR114" s="47"/>
      <c r="AS114" s="47"/>
      <c r="AT114" s="47"/>
      <c r="AU114" s="47"/>
      <c r="AV114" s="47"/>
      <c r="AW114" s="47"/>
      <c r="AX114" s="47"/>
      <c r="AY114" s="47"/>
      <c r="AZ114" s="47"/>
      <c r="BA114" s="47"/>
      <c r="BB114" s="47"/>
      <c r="BC114" s="47"/>
      <c r="BD114" s="47"/>
      <c r="BE114" s="47"/>
      <c r="BF114" s="47"/>
      <c r="BG114" s="47"/>
      <c r="BH114" s="47"/>
      <c r="BI114" s="47"/>
      <c r="BJ114" s="117"/>
      <c r="BK114" s="117"/>
      <c r="BL114" s="117"/>
      <c r="BM114" s="117"/>
      <c r="BN114" s="47"/>
      <c r="BO114" s="47"/>
      <c r="BP114" s="47"/>
      <c r="BQ114" s="47"/>
      <c r="BR114" s="47"/>
      <c r="BS114" s="47"/>
      <c r="BT114" s="47"/>
      <c r="BU114" s="47"/>
      <c r="BV114" s="47"/>
      <c r="BW114" s="47"/>
      <c r="BX114" s="47"/>
      <c r="BY114" s="47"/>
      <c r="BZ114" s="47"/>
      <c r="CA114" s="47"/>
      <c r="CB114" s="47"/>
      <c r="CC114" s="86"/>
      <c r="CD114" s="86"/>
      <c r="CE114" s="86"/>
      <c r="CF114" s="47"/>
      <c r="CG114" s="47"/>
      <c r="CH114" s="47"/>
      <c r="CI114" s="47"/>
      <c r="CJ114" s="47"/>
      <c r="CK114" s="47"/>
      <c r="CL114" s="47"/>
      <c r="CM114" s="47"/>
      <c r="CN114" s="47"/>
      <c r="CO114" s="47"/>
      <c r="CP114" s="47"/>
      <c r="CQ114" s="47"/>
      <c r="CR114" s="47"/>
      <c r="CS114" s="47"/>
      <c r="CT114" s="47"/>
      <c r="CU114" s="47"/>
      <c r="CV114" s="47"/>
      <c r="CW114" s="47"/>
      <c r="CX114" s="47"/>
      <c r="CY114" s="47"/>
      <c r="CZ114" s="47"/>
      <c r="DA114" s="47"/>
      <c r="DB114" s="47"/>
      <c r="DC114" s="47"/>
      <c r="DD114" s="47"/>
      <c r="DE114" s="47"/>
      <c r="DF114" s="47"/>
      <c r="DG114" s="47"/>
      <c r="DH114" s="47"/>
      <c r="DI114" s="47"/>
      <c r="DJ114" s="47"/>
      <c r="DK114" s="47"/>
      <c r="DL114" s="47"/>
      <c r="DM114" s="47"/>
      <c r="DN114" s="47"/>
      <c r="DO114" s="47"/>
      <c r="DP114" s="47"/>
      <c r="DQ114" s="47"/>
      <c r="DR114" s="47"/>
      <c r="DS114" s="47"/>
      <c r="DT114" s="47"/>
      <c r="DU114" s="47"/>
      <c r="DV114" s="47"/>
      <c r="DW114" s="47"/>
      <c r="DX114" s="47"/>
      <c r="DY114" s="47"/>
      <c r="DZ114" s="47"/>
      <c r="EA114" s="47"/>
      <c r="EB114" s="47"/>
      <c r="EC114" s="47"/>
      <c r="ED114" s="47"/>
      <c r="EE114" s="47"/>
      <c r="EF114" s="47"/>
      <c r="EG114" s="47"/>
      <c r="EH114" s="47"/>
      <c r="EI114" s="47"/>
      <c r="EJ114" s="47"/>
      <c r="EK114" s="47"/>
      <c r="EL114" s="47"/>
      <c r="EM114" s="47"/>
      <c r="EN114" s="47"/>
      <c r="EO114" s="47"/>
      <c r="EP114" s="47"/>
      <c r="EQ114" s="47"/>
      <c r="ER114" s="88"/>
      <c r="ES114" s="89"/>
      <c r="ET114" s="52"/>
      <c r="EU114" s="52"/>
      <c r="EV114" s="52"/>
      <c r="EW114" s="52"/>
      <c r="EX114" s="52"/>
      <c r="EY114" s="52"/>
      <c r="EZ114" s="52"/>
      <c r="FA114" s="52"/>
      <c r="FB114" s="52"/>
    </row>
    <row r="115" spans="1:158" ht="24.75" customHeight="1" x14ac:dyDescent="0.25">
      <c r="A115" s="52"/>
      <c r="B115" s="52"/>
      <c r="C115" s="52"/>
      <c r="D115" s="50"/>
      <c r="E115" s="50"/>
      <c r="F115" s="50"/>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c r="AK115" s="47"/>
      <c r="AL115" s="47"/>
      <c r="AM115" s="47"/>
      <c r="AN115" s="47"/>
      <c r="AO115" s="47"/>
      <c r="AP115" s="47"/>
      <c r="AQ115" s="47"/>
      <c r="AR115" s="47"/>
      <c r="AS115" s="47"/>
      <c r="AT115" s="47"/>
      <c r="AU115" s="47"/>
      <c r="AV115" s="47"/>
      <c r="AW115" s="47"/>
      <c r="AX115" s="47"/>
      <c r="AY115" s="47"/>
      <c r="AZ115" s="47"/>
      <c r="BA115" s="47"/>
      <c r="BB115" s="47"/>
      <c r="BC115" s="47"/>
      <c r="BD115" s="47"/>
      <c r="BE115" s="47"/>
      <c r="BF115" s="47"/>
      <c r="BG115" s="47"/>
      <c r="BH115" s="47"/>
      <c r="BI115" s="47"/>
      <c r="BJ115" s="47"/>
      <c r="BK115" s="117"/>
      <c r="BL115" s="117"/>
      <c r="BM115" s="117"/>
      <c r="BN115" s="117"/>
      <c r="BO115" s="117"/>
      <c r="BP115" s="117"/>
      <c r="BQ115" s="47"/>
      <c r="BR115" s="117"/>
      <c r="BS115" s="47"/>
      <c r="BT115" s="117"/>
      <c r="BU115" s="47"/>
      <c r="BV115" s="117"/>
      <c r="BW115" s="47"/>
      <c r="BX115" s="117"/>
      <c r="BY115" s="47"/>
      <c r="BZ115" s="117"/>
      <c r="CA115" s="47"/>
      <c r="CB115" s="117"/>
      <c r="CC115" s="86"/>
      <c r="CD115" s="86"/>
      <c r="CE115" s="86"/>
      <c r="CF115" s="47"/>
      <c r="CG115" s="47"/>
      <c r="CH115" s="47"/>
      <c r="CI115" s="47"/>
      <c r="CJ115" s="47"/>
      <c r="CK115" s="47"/>
      <c r="CL115" s="47"/>
      <c r="CM115" s="47"/>
      <c r="CN115" s="47"/>
      <c r="CO115" s="47"/>
      <c r="CP115" s="47"/>
      <c r="CQ115" s="47"/>
      <c r="CR115" s="47"/>
      <c r="CS115" s="47"/>
      <c r="CT115" s="47"/>
      <c r="CU115" s="47"/>
      <c r="CV115" s="47"/>
      <c r="CW115" s="47"/>
      <c r="CX115" s="47"/>
      <c r="CY115" s="47"/>
      <c r="CZ115" s="47"/>
      <c r="DA115" s="47"/>
      <c r="DB115" s="47"/>
      <c r="DC115" s="47"/>
      <c r="DD115" s="47"/>
      <c r="DE115" s="47"/>
      <c r="DF115" s="47"/>
      <c r="DG115" s="47"/>
      <c r="DH115" s="47"/>
      <c r="DI115" s="47"/>
      <c r="DJ115" s="47"/>
      <c r="DK115" s="47"/>
      <c r="DL115" s="47"/>
      <c r="DM115" s="47"/>
      <c r="DN115" s="47"/>
      <c r="DO115" s="47"/>
      <c r="DP115" s="47"/>
      <c r="DQ115" s="47"/>
      <c r="DR115" s="47"/>
      <c r="DS115" s="47"/>
      <c r="DT115" s="47"/>
      <c r="DU115" s="47"/>
      <c r="DV115" s="47"/>
      <c r="DW115" s="47"/>
      <c r="DX115" s="47"/>
      <c r="DY115" s="47"/>
      <c r="DZ115" s="47"/>
      <c r="EA115" s="47"/>
      <c r="EB115" s="47"/>
      <c r="EC115" s="47"/>
      <c r="ED115" s="47"/>
      <c r="EE115" s="47"/>
      <c r="EF115" s="47"/>
      <c r="EG115" s="47"/>
      <c r="EH115" s="47"/>
      <c r="EI115" s="47"/>
      <c r="EJ115" s="47"/>
      <c r="EK115" s="47"/>
      <c r="EL115" s="47"/>
      <c r="EM115" s="47"/>
      <c r="EN115" s="47"/>
      <c r="EO115" s="47"/>
      <c r="EP115" s="47"/>
      <c r="EQ115" s="47"/>
      <c r="ER115" s="88"/>
      <c r="ES115" s="89"/>
      <c r="ET115" s="52"/>
      <c r="EU115" s="52"/>
      <c r="EV115" s="52"/>
      <c r="EW115" s="52"/>
      <c r="EX115" s="52"/>
      <c r="EY115" s="52"/>
      <c r="EZ115" s="52"/>
      <c r="FA115" s="52"/>
      <c r="FB115" s="52"/>
    </row>
    <row r="116" spans="1:158" ht="24.75" customHeight="1" x14ac:dyDescent="0.25">
      <c r="A116" s="52"/>
      <c r="B116" s="52"/>
      <c r="C116" s="52"/>
      <c r="D116" s="50"/>
      <c r="E116" s="50"/>
      <c r="F116" s="50"/>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c r="AK116" s="47"/>
      <c r="AL116" s="47"/>
      <c r="AM116" s="47"/>
      <c r="AN116" s="47"/>
      <c r="AO116" s="47"/>
      <c r="AP116" s="47"/>
      <c r="AQ116" s="47"/>
      <c r="AR116" s="47"/>
      <c r="AS116" s="47"/>
      <c r="AT116" s="47"/>
      <c r="AU116" s="47"/>
      <c r="AV116" s="47"/>
      <c r="AW116" s="47"/>
      <c r="AX116" s="47"/>
      <c r="AY116" s="47"/>
      <c r="AZ116" s="47"/>
      <c r="BA116" s="47"/>
      <c r="BB116" s="47"/>
      <c r="BC116" s="47"/>
      <c r="BD116" s="47"/>
      <c r="BE116" s="47"/>
      <c r="BF116" s="47"/>
      <c r="BG116" s="47"/>
      <c r="BH116" s="47"/>
      <c r="BI116" s="47"/>
      <c r="BJ116" s="47"/>
      <c r="BK116" s="47"/>
      <c r="BL116" s="117"/>
      <c r="BM116" s="117"/>
      <c r="BN116" s="117"/>
      <c r="BO116" s="117"/>
      <c r="BP116" s="117"/>
      <c r="BQ116" s="47"/>
      <c r="BR116" s="117"/>
      <c r="BS116" s="47"/>
      <c r="BT116" s="117"/>
      <c r="BU116" s="47"/>
      <c r="BV116" s="117"/>
      <c r="BW116" s="47"/>
      <c r="BX116" s="117"/>
      <c r="BY116" s="47"/>
      <c r="BZ116" s="117"/>
      <c r="CA116" s="47"/>
      <c r="CB116" s="117"/>
      <c r="CC116" s="86"/>
      <c r="CD116" s="86"/>
      <c r="CE116" s="47"/>
      <c r="CF116" s="47"/>
      <c r="CG116" s="47"/>
      <c r="CH116" s="47"/>
      <c r="CI116" s="47"/>
      <c r="CJ116" s="47"/>
      <c r="CK116" s="47"/>
      <c r="CL116" s="47"/>
      <c r="CM116" s="47"/>
      <c r="CN116" s="47"/>
      <c r="CO116" s="47"/>
      <c r="CP116" s="47"/>
      <c r="CQ116" s="47"/>
      <c r="CR116" s="47"/>
      <c r="CS116" s="47"/>
      <c r="CT116" s="47"/>
      <c r="CU116" s="47"/>
      <c r="CV116" s="47"/>
      <c r="CW116" s="47"/>
      <c r="CX116" s="47"/>
      <c r="CY116" s="47"/>
      <c r="CZ116" s="47"/>
      <c r="DA116" s="47"/>
      <c r="DB116" s="47"/>
      <c r="DC116" s="47"/>
      <c r="DD116" s="47"/>
      <c r="DE116" s="47"/>
      <c r="DF116" s="47"/>
      <c r="DG116" s="47"/>
      <c r="DH116" s="47"/>
      <c r="DI116" s="47"/>
      <c r="DJ116" s="47"/>
      <c r="DK116" s="47"/>
      <c r="DL116" s="47"/>
      <c r="DM116" s="47"/>
      <c r="DN116" s="47"/>
      <c r="DO116" s="47"/>
      <c r="DP116" s="47"/>
      <c r="DQ116" s="47"/>
      <c r="DR116" s="47"/>
      <c r="DS116" s="47"/>
      <c r="DT116" s="47"/>
      <c r="DU116" s="47"/>
      <c r="DV116" s="47"/>
      <c r="DW116" s="47"/>
      <c r="DX116" s="47"/>
      <c r="DY116" s="47"/>
      <c r="DZ116" s="47"/>
      <c r="EA116" s="47"/>
      <c r="EB116" s="47"/>
      <c r="EC116" s="47"/>
      <c r="ED116" s="47"/>
      <c r="EE116" s="47"/>
      <c r="EF116" s="47"/>
      <c r="EG116" s="47"/>
      <c r="EH116" s="47"/>
      <c r="EI116" s="47"/>
      <c r="EJ116" s="47"/>
      <c r="EK116" s="47"/>
      <c r="EL116" s="47"/>
      <c r="EM116" s="47"/>
      <c r="EN116" s="47"/>
      <c r="EO116" s="47"/>
      <c r="EP116" s="47"/>
      <c r="EQ116" s="47"/>
      <c r="ER116" s="88"/>
      <c r="ES116" s="89"/>
      <c r="ET116" s="52"/>
      <c r="EU116" s="52"/>
      <c r="EV116" s="52"/>
      <c r="EW116" s="52"/>
      <c r="EX116" s="52"/>
      <c r="EY116" s="52"/>
      <c r="EZ116" s="52"/>
      <c r="FA116" s="52"/>
      <c r="FB116" s="52"/>
    </row>
    <row r="117" spans="1:158" ht="24.75" customHeight="1" x14ac:dyDescent="0.25">
      <c r="A117" s="52"/>
      <c r="B117" s="52"/>
      <c r="C117" s="52"/>
      <c r="D117" s="50"/>
      <c r="E117" s="50"/>
      <c r="F117" s="50"/>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7"/>
      <c r="BA117" s="47"/>
      <c r="BB117" s="47"/>
      <c r="BC117" s="47"/>
      <c r="BD117" s="47"/>
      <c r="BE117" s="47"/>
      <c r="BF117" s="47"/>
      <c r="BG117" s="47"/>
      <c r="BH117" s="47"/>
      <c r="BI117" s="47"/>
      <c r="BJ117" s="47"/>
      <c r="BK117" s="47"/>
      <c r="BL117" s="117"/>
      <c r="BM117" s="117"/>
      <c r="BN117" s="117"/>
      <c r="BO117" s="117"/>
      <c r="BP117" s="117"/>
      <c r="BQ117" s="47"/>
      <c r="BR117" s="117"/>
      <c r="BS117" s="47"/>
      <c r="BT117" s="117"/>
      <c r="BU117" s="47"/>
      <c r="BV117" s="117"/>
      <c r="BW117" s="47"/>
      <c r="BX117" s="117"/>
      <c r="BY117" s="47"/>
      <c r="BZ117" s="117"/>
      <c r="CA117" s="47"/>
      <c r="CB117" s="117"/>
      <c r="CC117" s="47"/>
      <c r="CD117" s="47"/>
      <c r="CE117" s="47"/>
      <c r="CF117" s="99"/>
      <c r="CG117" s="47"/>
      <c r="CH117" s="47"/>
      <c r="CI117" s="47"/>
      <c r="CJ117" s="47"/>
      <c r="CK117" s="47"/>
      <c r="CL117" s="47"/>
      <c r="CM117" s="47"/>
      <c r="CN117" s="47"/>
      <c r="CO117" s="47"/>
      <c r="CP117" s="47"/>
      <c r="CQ117" s="47"/>
      <c r="CR117" s="47"/>
      <c r="CS117" s="47"/>
      <c r="CT117" s="47"/>
      <c r="CU117" s="47"/>
      <c r="CV117" s="47"/>
      <c r="CW117" s="47"/>
      <c r="CX117" s="47"/>
      <c r="CY117" s="47"/>
      <c r="CZ117" s="47"/>
      <c r="DA117" s="47"/>
      <c r="DB117" s="47"/>
      <c r="DC117" s="47"/>
      <c r="DD117" s="47"/>
      <c r="DE117" s="47"/>
      <c r="DF117" s="47"/>
      <c r="DG117" s="47"/>
      <c r="DH117" s="47"/>
      <c r="DI117" s="47"/>
      <c r="DJ117" s="47"/>
      <c r="DK117" s="47"/>
      <c r="DL117" s="47"/>
      <c r="DM117" s="47"/>
      <c r="DN117" s="47"/>
      <c r="DO117" s="47"/>
      <c r="DP117" s="47"/>
      <c r="DQ117" s="47"/>
      <c r="DR117" s="47"/>
      <c r="DS117" s="47"/>
      <c r="DT117" s="47"/>
      <c r="DU117" s="47"/>
      <c r="DV117" s="47"/>
      <c r="DW117" s="47"/>
      <c r="DX117" s="47"/>
      <c r="DY117" s="47"/>
      <c r="DZ117" s="47"/>
      <c r="EA117" s="47"/>
      <c r="EB117" s="47"/>
      <c r="EC117" s="47"/>
      <c r="ED117" s="47"/>
      <c r="EE117" s="47"/>
      <c r="EF117" s="47"/>
      <c r="EG117" s="47"/>
      <c r="EH117" s="47"/>
      <c r="EI117" s="47"/>
      <c r="EJ117" s="47"/>
      <c r="EK117" s="47"/>
      <c r="EL117" s="47"/>
      <c r="EM117" s="47"/>
      <c r="EN117" s="47"/>
      <c r="EO117" s="47"/>
      <c r="EP117" s="47"/>
      <c r="EQ117" s="47"/>
      <c r="ER117" s="88"/>
      <c r="ES117" s="89"/>
      <c r="ET117" s="52"/>
      <c r="EU117" s="52"/>
      <c r="EV117" s="52"/>
      <c r="EW117" s="52"/>
      <c r="EX117" s="52"/>
      <c r="EY117" s="52"/>
      <c r="EZ117" s="52"/>
      <c r="FA117" s="52"/>
      <c r="FB117" s="52"/>
    </row>
    <row r="118" spans="1:158" ht="24.75" customHeight="1" x14ac:dyDescent="0.25">
      <c r="A118" s="52"/>
      <c r="B118" s="52"/>
      <c r="C118" s="52"/>
      <c r="D118" s="50"/>
      <c r="E118" s="50"/>
      <c r="F118" s="50"/>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c r="AK118" s="47"/>
      <c r="AL118" s="47"/>
      <c r="AM118" s="47"/>
      <c r="AN118" s="47"/>
      <c r="AO118" s="47"/>
      <c r="AP118" s="47"/>
      <c r="AQ118" s="47"/>
      <c r="AR118" s="47"/>
      <c r="AS118" s="47"/>
      <c r="AT118" s="47"/>
      <c r="AU118" s="47"/>
      <c r="AV118" s="47"/>
      <c r="AW118" s="47"/>
      <c r="AX118" s="47"/>
      <c r="AY118" s="47"/>
      <c r="AZ118" s="47"/>
      <c r="BA118" s="47"/>
      <c r="BB118" s="47"/>
      <c r="BC118" s="47"/>
      <c r="BD118" s="47"/>
      <c r="BE118" s="47"/>
      <c r="BF118" s="47"/>
      <c r="BG118" s="47"/>
      <c r="BH118" s="47"/>
      <c r="BI118" s="47"/>
      <c r="BJ118" s="47"/>
      <c r="BK118" s="47"/>
      <c r="BL118" s="117"/>
      <c r="BM118" s="117"/>
      <c r="BN118" s="117"/>
      <c r="BO118" s="117"/>
      <c r="BP118" s="117"/>
      <c r="BQ118" s="47"/>
      <c r="BR118" s="117"/>
      <c r="BS118" s="47"/>
      <c r="BT118" s="117"/>
      <c r="BU118" s="47"/>
      <c r="BV118" s="117"/>
      <c r="BW118" s="47"/>
      <c r="BX118" s="117"/>
      <c r="BY118" s="47"/>
      <c r="BZ118" s="117"/>
      <c r="CA118" s="47"/>
      <c r="CB118" s="117"/>
      <c r="CC118" s="47"/>
      <c r="CD118" s="47"/>
      <c r="CE118" s="47"/>
      <c r="CF118" s="47"/>
      <c r="CG118" s="47"/>
      <c r="CH118" s="47"/>
      <c r="CI118" s="47"/>
      <c r="CJ118" s="47"/>
      <c r="CK118" s="99"/>
      <c r="CL118" s="47"/>
      <c r="CM118" s="47"/>
      <c r="CN118" s="47"/>
      <c r="CO118" s="47"/>
      <c r="CP118" s="47"/>
      <c r="CQ118" s="47"/>
      <c r="CR118" s="47"/>
      <c r="CS118" s="47"/>
      <c r="CT118" s="47"/>
      <c r="CU118" s="47"/>
      <c r="CV118" s="47"/>
      <c r="CW118" s="47"/>
      <c r="CX118" s="47"/>
      <c r="CY118" s="47"/>
      <c r="CZ118" s="47"/>
      <c r="DA118" s="47"/>
      <c r="DB118" s="47"/>
      <c r="DC118" s="47"/>
      <c r="DD118" s="47"/>
      <c r="DE118" s="47"/>
      <c r="DF118" s="47"/>
      <c r="DG118" s="47"/>
      <c r="DH118" s="47"/>
      <c r="DI118" s="86"/>
      <c r="DJ118" s="47"/>
      <c r="DK118" s="119"/>
      <c r="DL118" s="47"/>
      <c r="DM118" s="120"/>
      <c r="DN118" s="99"/>
      <c r="DO118" s="47"/>
      <c r="DP118" s="47"/>
      <c r="DQ118" s="47"/>
      <c r="DR118" s="47"/>
      <c r="DS118" s="47"/>
      <c r="DT118" s="47"/>
      <c r="DU118" s="47"/>
      <c r="DV118" s="47"/>
      <c r="DW118" s="47"/>
      <c r="DX118" s="47"/>
      <c r="DY118" s="47"/>
      <c r="DZ118" s="47"/>
      <c r="EA118" s="47"/>
      <c r="EB118" s="47"/>
      <c r="EC118" s="47"/>
      <c r="ED118" s="47"/>
      <c r="EE118" s="47"/>
      <c r="EF118" s="47"/>
      <c r="EG118" s="47"/>
      <c r="EH118" s="47"/>
      <c r="EI118" s="47"/>
      <c r="EJ118" s="47"/>
      <c r="EK118" s="47"/>
      <c r="EL118" s="47"/>
      <c r="EM118" s="47"/>
      <c r="EN118" s="47"/>
      <c r="EO118" s="47"/>
      <c r="EP118" s="47"/>
      <c r="EQ118" s="47"/>
      <c r="ER118" s="88"/>
      <c r="ES118" s="89"/>
      <c r="ET118" s="52"/>
      <c r="EU118" s="52"/>
      <c r="EV118" s="52"/>
      <c r="EW118" s="52"/>
      <c r="EX118" s="52"/>
      <c r="EY118" s="52"/>
      <c r="EZ118" s="52"/>
      <c r="FA118" s="52"/>
      <c r="FB118" s="52"/>
    </row>
    <row r="119" spans="1:158" ht="24.75" customHeight="1" x14ac:dyDescent="0.25">
      <c r="A119" s="52"/>
      <c r="B119" s="52"/>
      <c r="C119" s="52"/>
      <c r="D119" s="50"/>
      <c r="E119" s="50"/>
      <c r="F119" s="50"/>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c r="AK119" s="47"/>
      <c r="AL119" s="47"/>
      <c r="AM119" s="47"/>
      <c r="AN119" s="47"/>
      <c r="AO119" s="47"/>
      <c r="AP119" s="47"/>
      <c r="AQ119" s="47"/>
      <c r="AR119" s="47"/>
      <c r="AS119" s="47"/>
      <c r="AT119" s="47"/>
      <c r="AU119" s="47"/>
      <c r="AV119" s="47"/>
      <c r="AW119" s="47"/>
      <c r="AX119" s="47"/>
      <c r="AY119" s="47"/>
      <c r="AZ119" s="47"/>
      <c r="BA119" s="47"/>
      <c r="BB119" s="47"/>
      <c r="BC119" s="47"/>
      <c r="BD119" s="47"/>
      <c r="BE119" s="47"/>
      <c r="BF119" s="47"/>
      <c r="BG119" s="47"/>
      <c r="BH119" s="47"/>
      <c r="BI119" s="47"/>
      <c r="BJ119" s="47"/>
      <c r="BK119" s="47"/>
      <c r="BL119" s="117"/>
      <c r="BM119" s="117"/>
      <c r="BN119" s="117"/>
      <c r="BO119" s="117"/>
      <c r="BP119" s="117"/>
      <c r="BQ119" s="47"/>
      <c r="BR119" s="117"/>
      <c r="BS119" s="47"/>
      <c r="BT119" s="117"/>
      <c r="BU119" s="47"/>
      <c r="BV119" s="117"/>
      <c r="BW119" s="47"/>
      <c r="BX119" s="117"/>
      <c r="BY119" s="47"/>
      <c r="BZ119" s="117"/>
      <c r="CA119" s="47"/>
      <c r="CB119" s="117"/>
      <c r="CC119" s="47"/>
      <c r="CD119" s="47"/>
      <c r="CE119" s="47"/>
      <c r="CF119" s="47"/>
      <c r="CG119" s="47"/>
      <c r="CH119" s="47"/>
      <c r="CI119" s="47"/>
      <c r="CJ119" s="47"/>
      <c r="CK119" s="47"/>
      <c r="CL119" s="47"/>
      <c r="CM119" s="47"/>
      <c r="CN119" s="47"/>
      <c r="CO119" s="47"/>
      <c r="CP119" s="47"/>
      <c r="CQ119" s="47"/>
      <c r="CR119" s="47"/>
      <c r="CS119" s="47"/>
      <c r="CT119" s="47"/>
      <c r="CU119" s="47"/>
      <c r="CV119" s="47"/>
      <c r="CW119" s="47"/>
      <c r="CX119" s="47"/>
      <c r="CY119" s="47"/>
      <c r="CZ119" s="47"/>
      <c r="DA119" s="47"/>
      <c r="DB119" s="47"/>
      <c r="DC119" s="47"/>
      <c r="DD119" s="47"/>
      <c r="DE119" s="47"/>
      <c r="DF119" s="47"/>
      <c r="DG119" s="47"/>
      <c r="DH119" s="47"/>
      <c r="DI119" s="47"/>
      <c r="DJ119" s="47"/>
      <c r="DK119" s="47"/>
      <c r="DL119" s="47"/>
      <c r="DM119" s="47"/>
      <c r="DN119" s="47"/>
      <c r="DO119" s="47"/>
      <c r="DP119" s="47"/>
      <c r="DQ119" s="47"/>
      <c r="DR119" s="47"/>
      <c r="DS119" s="47"/>
      <c r="DT119" s="47"/>
      <c r="DU119" s="47"/>
      <c r="DV119" s="47"/>
      <c r="DW119" s="47"/>
      <c r="DX119" s="47"/>
      <c r="DY119" s="47"/>
      <c r="DZ119" s="47"/>
      <c r="EA119" s="47"/>
      <c r="EB119" s="47"/>
      <c r="EC119" s="47"/>
      <c r="ED119" s="47"/>
      <c r="EE119" s="47"/>
      <c r="EF119" s="47"/>
      <c r="EG119" s="47"/>
      <c r="EH119" s="47"/>
      <c r="EI119" s="47"/>
      <c r="EJ119" s="47"/>
      <c r="EK119" s="47"/>
      <c r="EL119" s="47"/>
      <c r="EM119" s="47"/>
      <c r="EN119" s="47"/>
      <c r="EO119" s="47"/>
      <c r="EP119" s="47"/>
      <c r="EQ119" s="47"/>
      <c r="ER119" s="88"/>
      <c r="ES119" s="89"/>
      <c r="ET119" s="52"/>
      <c r="EU119" s="52"/>
      <c r="EV119" s="52"/>
      <c r="EW119" s="52"/>
      <c r="EX119" s="52"/>
      <c r="EY119" s="52"/>
      <c r="EZ119" s="52"/>
      <c r="FA119" s="52"/>
      <c r="FB119" s="52"/>
    </row>
    <row r="120" spans="1:158" ht="24.75" customHeight="1" x14ac:dyDescent="0.25">
      <c r="A120" s="52"/>
      <c r="B120" s="52"/>
      <c r="C120" s="52"/>
      <c r="D120" s="50"/>
      <c r="E120" s="50"/>
      <c r="F120" s="50"/>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c r="AK120" s="47"/>
      <c r="AL120" s="47"/>
      <c r="AM120" s="47"/>
      <c r="AN120" s="47"/>
      <c r="AO120" s="47"/>
      <c r="AP120" s="47"/>
      <c r="AQ120" s="47"/>
      <c r="AR120" s="47"/>
      <c r="AS120" s="47"/>
      <c r="AT120" s="47"/>
      <c r="AU120" s="47"/>
      <c r="AV120" s="47"/>
      <c r="AW120" s="47"/>
      <c r="AX120" s="47"/>
      <c r="AY120" s="47"/>
      <c r="AZ120" s="47"/>
      <c r="BA120" s="47"/>
      <c r="BB120" s="47"/>
      <c r="BC120" s="47"/>
      <c r="BD120" s="47"/>
      <c r="BE120" s="47"/>
      <c r="BF120" s="47"/>
      <c r="BG120" s="47"/>
      <c r="BH120" s="47"/>
      <c r="BI120" s="47"/>
      <c r="BJ120" s="47"/>
      <c r="BK120" s="47"/>
      <c r="BL120" s="117"/>
      <c r="BM120" s="117"/>
      <c r="BN120" s="117"/>
      <c r="BO120" s="117"/>
      <c r="BP120" s="117"/>
      <c r="BQ120" s="47"/>
      <c r="BR120" s="117"/>
      <c r="BS120" s="47"/>
      <c r="BT120" s="117"/>
      <c r="BU120" s="47"/>
      <c r="BV120" s="117"/>
      <c r="BW120" s="47"/>
      <c r="BX120" s="117"/>
      <c r="BY120" s="47"/>
      <c r="BZ120" s="117"/>
      <c r="CA120" s="47"/>
      <c r="CB120" s="117"/>
      <c r="CC120" s="47"/>
      <c r="CD120" s="47"/>
      <c r="CE120" s="47"/>
      <c r="CF120" s="47"/>
      <c r="CG120" s="47"/>
      <c r="CH120" s="47"/>
      <c r="CI120" s="47"/>
      <c r="CJ120" s="47"/>
      <c r="CK120" s="47"/>
      <c r="CL120" s="47"/>
      <c r="CM120" s="47"/>
      <c r="CN120" s="47"/>
      <c r="CO120" s="47"/>
      <c r="CP120" s="47"/>
      <c r="CQ120" s="47"/>
      <c r="CR120" s="47"/>
      <c r="CS120" s="47"/>
      <c r="CT120" s="47"/>
      <c r="CU120" s="47"/>
      <c r="CV120" s="47"/>
      <c r="CW120" s="47"/>
      <c r="CX120" s="47"/>
      <c r="CY120" s="47"/>
      <c r="CZ120" s="47"/>
      <c r="DA120" s="47"/>
      <c r="DB120" s="47"/>
      <c r="DC120" s="47"/>
      <c r="DD120" s="47"/>
      <c r="DE120" s="47"/>
      <c r="DF120" s="47"/>
      <c r="DG120" s="47"/>
      <c r="DH120" s="47"/>
      <c r="DI120" s="121"/>
      <c r="DJ120" s="47"/>
      <c r="DK120" s="47"/>
      <c r="DL120" s="47"/>
      <c r="DM120" s="47"/>
      <c r="DN120" s="47"/>
      <c r="DO120" s="47"/>
      <c r="DP120" s="47"/>
      <c r="DQ120" s="47"/>
      <c r="DR120" s="47"/>
      <c r="DS120" s="47"/>
      <c r="DT120" s="47"/>
      <c r="DU120" s="47"/>
      <c r="DV120" s="47"/>
      <c r="DW120" s="47"/>
      <c r="DX120" s="47"/>
      <c r="DY120" s="47"/>
      <c r="DZ120" s="47"/>
      <c r="EA120" s="47"/>
      <c r="EB120" s="47"/>
      <c r="EC120" s="47"/>
      <c r="ED120" s="47"/>
      <c r="EE120" s="47"/>
      <c r="EF120" s="47"/>
      <c r="EG120" s="47"/>
      <c r="EH120" s="47"/>
      <c r="EI120" s="47"/>
      <c r="EJ120" s="47"/>
      <c r="EK120" s="47"/>
      <c r="EL120" s="47"/>
      <c r="EM120" s="47"/>
      <c r="EN120" s="47"/>
      <c r="EO120" s="47"/>
      <c r="EP120" s="47"/>
      <c r="EQ120" s="47"/>
      <c r="ER120" s="88"/>
      <c r="ES120" s="89"/>
      <c r="ET120" s="52"/>
      <c r="EU120" s="52"/>
      <c r="EV120" s="52"/>
      <c r="EW120" s="52"/>
      <c r="EX120" s="52"/>
      <c r="EY120" s="52"/>
      <c r="EZ120" s="52"/>
      <c r="FA120" s="52"/>
      <c r="FB120" s="52"/>
    </row>
    <row r="121" spans="1:158" ht="24.75" customHeight="1" x14ac:dyDescent="0.25">
      <c r="A121" s="52"/>
      <c r="B121" s="52"/>
      <c r="C121" s="52"/>
      <c r="D121" s="50"/>
      <c r="E121" s="50"/>
      <c r="F121" s="50"/>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c r="AK121" s="47"/>
      <c r="AL121" s="47"/>
      <c r="AM121" s="47"/>
      <c r="AN121" s="47"/>
      <c r="AO121" s="47"/>
      <c r="AP121" s="47"/>
      <c r="AQ121" s="47"/>
      <c r="AR121" s="47"/>
      <c r="AS121" s="47"/>
      <c r="AT121" s="47"/>
      <c r="AU121" s="47"/>
      <c r="AV121" s="47"/>
      <c r="AW121" s="47"/>
      <c r="AX121" s="47"/>
      <c r="AY121" s="47"/>
      <c r="AZ121" s="47"/>
      <c r="BA121" s="47"/>
      <c r="BB121" s="47"/>
      <c r="BC121" s="47"/>
      <c r="BD121" s="47"/>
      <c r="BE121" s="47"/>
      <c r="BF121" s="47"/>
      <c r="BG121" s="47"/>
      <c r="BH121" s="47"/>
      <c r="BI121" s="47"/>
      <c r="BJ121" s="47"/>
      <c r="BK121" s="47"/>
      <c r="BL121" s="117"/>
      <c r="BM121" s="117"/>
      <c r="BN121" s="117"/>
      <c r="BO121" s="117"/>
      <c r="BP121" s="117"/>
      <c r="BQ121" s="47"/>
      <c r="BR121" s="117"/>
      <c r="BS121" s="47"/>
      <c r="BT121" s="117"/>
      <c r="BU121" s="47"/>
      <c r="BV121" s="117"/>
      <c r="BW121" s="47"/>
      <c r="BX121" s="117"/>
      <c r="BY121" s="47"/>
      <c r="BZ121" s="117"/>
      <c r="CA121" s="47"/>
      <c r="CB121" s="117"/>
      <c r="CC121" s="47"/>
      <c r="CD121" s="47"/>
      <c r="CE121" s="47"/>
      <c r="CF121" s="47"/>
      <c r="CG121" s="47"/>
      <c r="CH121" s="47"/>
      <c r="CI121" s="47"/>
      <c r="CJ121" s="47"/>
      <c r="CK121" s="47"/>
      <c r="CL121" s="47"/>
      <c r="CM121" s="47"/>
      <c r="CN121" s="47"/>
      <c r="CO121" s="47"/>
      <c r="CP121" s="47"/>
      <c r="CQ121" s="47"/>
      <c r="CR121" s="47"/>
      <c r="CS121" s="47"/>
      <c r="CT121" s="47"/>
      <c r="CU121" s="47"/>
      <c r="CV121" s="47"/>
      <c r="CW121" s="47"/>
      <c r="CX121" s="47"/>
      <c r="CY121" s="47"/>
      <c r="CZ121" s="47"/>
      <c r="DA121" s="47"/>
      <c r="DB121" s="47"/>
      <c r="DC121" s="47"/>
      <c r="DD121" s="47"/>
      <c r="DE121" s="47"/>
      <c r="DF121" s="47"/>
      <c r="DG121" s="47"/>
      <c r="DH121" s="47"/>
      <c r="DI121" s="47"/>
      <c r="DJ121" s="47"/>
      <c r="DK121" s="99"/>
      <c r="DL121" s="47"/>
      <c r="DM121" s="47"/>
      <c r="DN121" s="47"/>
      <c r="DO121" s="47"/>
      <c r="DP121" s="47"/>
      <c r="DQ121" s="47"/>
      <c r="DR121" s="47"/>
      <c r="DS121" s="47"/>
      <c r="DT121" s="47"/>
      <c r="DU121" s="47"/>
      <c r="DV121" s="47"/>
      <c r="DW121" s="47"/>
      <c r="DX121" s="47"/>
      <c r="DY121" s="47"/>
      <c r="DZ121" s="47"/>
      <c r="EA121" s="47"/>
      <c r="EB121" s="47"/>
      <c r="EC121" s="47"/>
      <c r="ED121" s="47"/>
      <c r="EE121" s="47"/>
      <c r="EF121" s="47"/>
      <c r="EG121" s="47"/>
      <c r="EH121" s="47"/>
      <c r="EI121" s="47"/>
      <c r="EJ121" s="47"/>
      <c r="EK121" s="47"/>
      <c r="EL121" s="47"/>
      <c r="EM121" s="47"/>
      <c r="EN121" s="47"/>
      <c r="EO121" s="47"/>
      <c r="EP121" s="47"/>
      <c r="EQ121" s="47"/>
      <c r="ER121" s="88"/>
      <c r="ES121" s="89"/>
      <c r="ET121" s="52"/>
      <c r="EU121" s="52"/>
      <c r="EV121" s="52"/>
      <c r="EW121" s="52"/>
      <c r="EX121" s="52"/>
      <c r="EY121" s="52"/>
      <c r="EZ121" s="52"/>
      <c r="FA121" s="52"/>
      <c r="FB121" s="52"/>
    </row>
    <row r="122" spans="1:158" ht="24.75" customHeight="1" x14ac:dyDescent="0.25">
      <c r="A122" s="52"/>
      <c r="B122" s="52"/>
      <c r="C122" s="52"/>
      <c r="D122" s="50"/>
      <c r="E122" s="50"/>
      <c r="F122" s="50"/>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c r="AK122" s="47"/>
      <c r="AL122" s="47"/>
      <c r="AM122" s="47"/>
      <c r="AN122" s="47"/>
      <c r="AO122" s="47"/>
      <c r="AP122" s="47"/>
      <c r="AQ122" s="47"/>
      <c r="AR122" s="47"/>
      <c r="AS122" s="47"/>
      <c r="AT122" s="47"/>
      <c r="AU122" s="47"/>
      <c r="AV122" s="47"/>
      <c r="AW122" s="47"/>
      <c r="AX122" s="47"/>
      <c r="AY122" s="47"/>
      <c r="AZ122" s="47"/>
      <c r="BA122" s="47"/>
      <c r="BB122" s="47"/>
      <c r="BC122" s="47"/>
      <c r="BD122" s="47"/>
      <c r="BE122" s="47"/>
      <c r="BF122" s="47"/>
      <c r="BG122" s="47"/>
      <c r="BH122" s="47"/>
      <c r="BI122" s="47"/>
      <c r="BJ122" s="47"/>
      <c r="BK122" s="47"/>
      <c r="BL122" s="117"/>
      <c r="BM122" s="117"/>
      <c r="BN122" s="117"/>
      <c r="BO122" s="117"/>
      <c r="BP122" s="117"/>
      <c r="BQ122" s="47"/>
      <c r="BR122" s="117"/>
      <c r="BS122" s="47"/>
      <c r="BT122" s="117"/>
      <c r="BU122" s="47"/>
      <c r="BV122" s="117"/>
      <c r="BW122" s="47"/>
      <c r="BX122" s="117"/>
      <c r="BY122" s="47"/>
      <c r="BZ122" s="117"/>
      <c r="CA122" s="47"/>
      <c r="CB122" s="117"/>
      <c r="CC122" s="47"/>
      <c r="CD122" s="47"/>
      <c r="CE122" s="47"/>
      <c r="CF122" s="47"/>
      <c r="CG122" s="47"/>
      <c r="CH122" s="47"/>
      <c r="CI122" s="47"/>
      <c r="CJ122" s="47"/>
      <c r="CK122" s="47"/>
      <c r="CL122" s="47"/>
      <c r="CM122" s="47"/>
      <c r="CN122" s="47"/>
      <c r="CO122" s="47"/>
      <c r="CP122" s="47"/>
      <c r="CQ122" s="47"/>
      <c r="CR122" s="47"/>
      <c r="CS122" s="47"/>
      <c r="CT122" s="47"/>
      <c r="CU122" s="47"/>
      <c r="CV122" s="47"/>
      <c r="CW122" s="47"/>
      <c r="CX122" s="47"/>
      <c r="CY122" s="47"/>
      <c r="CZ122" s="47"/>
      <c r="DA122" s="47"/>
      <c r="DB122" s="47"/>
      <c r="DC122" s="47"/>
      <c r="DD122" s="47"/>
      <c r="DE122" s="47"/>
      <c r="DF122" s="47"/>
      <c r="DG122" s="47"/>
      <c r="DH122" s="47"/>
      <c r="DI122" s="47"/>
      <c r="DJ122" s="47"/>
      <c r="DK122" s="99"/>
      <c r="DL122" s="47"/>
      <c r="DM122" s="47"/>
      <c r="DN122" s="47"/>
      <c r="DO122" s="47"/>
      <c r="DP122" s="47"/>
      <c r="DQ122" s="47"/>
      <c r="DR122" s="47"/>
      <c r="DS122" s="47"/>
      <c r="DT122" s="47"/>
      <c r="DU122" s="47"/>
      <c r="DV122" s="47"/>
      <c r="DW122" s="47"/>
      <c r="DX122" s="47"/>
      <c r="DY122" s="47"/>
      <c r="DZ122" s="47"/>
      <c r="EA122" s="47"/>
      <c r="EB122" s="47"/>
      <c r="EC122" s="47"/>
      <c r="ED122" s="47"/>
      <c r="EE122" s="47"/>
      <c r="EF122" s="47"/>
      <c r="EG122" s="47"/>
      <c r="EH122" s="47"/>
      <c r="EI122" s="47"/>
      <c r="EJ122" s="47"/>
      <c r="EK122" s="47"/>
      <c r="EL122" s="47"/>
      <c r="EM122" s="47"/>
      <c r="EN122" s="47"/>
      <c r="EO122" s="47"/>
      <c r="EP122" s="47"/>
      <c r="EQ122" s="47"/>
      <c r="ER122" s="88"/>
      <c r="ES122" s="89"/>
      <c r="ET122" s="52"/>
      <c r="EU122" s="52"/>
      <c r="EV122" s="52"/>
      <c r="EW122" s="52"/>
      <c r="EX122" s="52"/>
      <c r="EY122" s="52"/>
      <c r="EZ122" s="52"/>
      <c r="FA122" s="52"/>
      <c r="FB122" s="52"/>
    </row>
    <row r="123" spans="1:158" ht="24.75" customHeight="1" x14ac:dyDescent="0.25">
      <c r="A123" s="52"/>
      <c r="B123" s="52"/>
      <c r="C123" s="52"/>
      <c r="D123" s="50"/>
      <c r="E123" s="50"/>
      <c r="F123" s="50"/>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c r="AK123" s="47"/>
      <c r="AL123" s="47"/>
      <c r="AM123" s="47"/>
      <c r="AN123" s="47"/>
      <c r="AO123" s="47"/>
      <c r="AP123" s="47"/>
      <c r="AQ123" s="47"/>
      <c r="AR123" s="47"/>
      <c r="AS123" s="47"/>
      <c r="AT123" s="47"/>
      <c r="AU123" s="47"/>
      <c r="AV123" s="47"/>
      <c r="AW123" s="47"/>
      <c r="AX123" s="47"/>
      <c r="AY123" s="47"/>
      <c r="AZ123" s="47"/>
      <c r="BA123" s="47"/>
      <c r="BB123" s="47"/>
      <c r="BC123" s="47"/>
      <c r="BD123" s="47"/>
      <c r="BE123" s="47"/>
      <c r="BF123" s="47"/>
      <c r="BG123" s="47"/>
      <c r="BH123" s="47"/>
      <c r="BI123" s="47"/>
      <c r="BJ123" s="47"/>
      <c r="BK123" s="47"/>
      <c r="BL123" s="117"/>
      <c r="BM123" s="117"/>
      <c r="BN123" s="117"/>
      <c r="BO123" s="117"/>
      <c r="BP123" s="117"/>
      <c r="BQ123" s="47"/>
      <c r="BR123" s="117"/>
      <c r="BS123" s="47"/>
      <c r="BT123" s="117"/>
      <c r="BU123" s="47"/>
      <c r="BV123" s="117"/>
      <c r="BW123" s="47"/>
      <c r="BX123" s="117"/>
      <c r="BY123" s="47"/>
      <c r="BZ123" s="117"/>
      <c r="CA123" s="47"/>
      <c r="CB123" s="117"/>
      <c r="CC123" s="47"/>
      <c r="CD123" s="47"/>
      <c r="CE123" s="47"/>
      <c r="CF123" s="47"/>
      <c r="CG123" s="47"/>
      <c r="CH123" s="47"/>
      <c r="CI123" s="47"/>
      <c r="CJ123" s="47"/>
      <c r="CK123" s="47"/>
      <c r="CL123" s="47"/>
      <c r="CM123" s="47"/>
      <c r="CN123" s="47"/>
      <c r="CO123" s="47"/>
      <c r="CP123" s="47"/>
      <c r="CQ123" s="47"/>
      <c r="CR123" s="47"/>
      <c r="CS123" s="47"/>
      <c r="CT123" s="47"/>
      <c r="CU123" s="47"/>
      <c r="CV123" s="47"/>
      <c r="CW123" s="47"/>
      <c r="CX123" s="47"/>
      <c r="CY123" s="47"/>
      <c r="CZ123" s="47"/>
      <c r="DA123" s="47"/>
      <c r="DB123" s="47"/>
      <c r="DC123" s="47"/>
      <c r="DD123" s="47"/>
      <c r="DE123" s="47"/>
      <c r="DF123" s="47"/>
      <c r="DG123" s="47"/>
      <c r="DH123" s="47"/>
      <c r="DI123" s="47"/>
      <c r="DJ123" s="47"/>
      <c r="DK123" s="47"/>
      <c r="DL123" s="47"/>
      <c r="DM123" s="47"/>
      <c r="DN123" s="47"/>
      <c r="DO123" s="47"/>
      <c r="DP123" s="47"/>
      <c r="DQ123" s="47"/>
      <c r="DR123" s="47"/>
      <c r="DS123" s="47"/>
      <c r="DT123" s="47"/>
      <c r="DU123" s="47"/>
      <c r="DV123" s="47"/>
      <c r="DW123" s="47"/>
      <c r="DX123" s="47"/>
      <c r="DY123" s="47"/>
      <c r="DZ123" s="47"/>
      <c r="EA123" s="47"/>
      <c r="EB123" s="47"/>
      <c r="EC123" s="47"/>
      <c r="ED123" s="47"/>
      <c r="EE123" s="47"/>
      <c r="EF123" s="47"/>
      <c r="EG123" s="47"/>
      <c r="EH123" s="47"/>
      <c r="EI123" s="47"/>
      <c r="EJ123" s="47"/>
      <c r="EK123" s="47"/>
      <c r="EL123" s="47"/>
      <c r="EM123" s="47"/>
      <c r="EN123" s="47"/>
      <c r="EO123" s="47"/>
      <c r="EP123" s="47"/>
      <c r="EQ123" s="47"/>
      <c r="ER123" s="88"/>
      <c r="ES123" s="89"/>
      <c r="ET123" s="52"/>
      <c r="EU123" s="52"/>
      <c r="EV123" s="52"/>
      <c r="EW123" s="52"/>
      <c r="EX123" s="52"/>
      <c r="EY123" s="52"/>
      <c r="EZ123" s="52"/>
      <c r="FA123" s="52"/>
      <c r="FB123" s="52"/>
    </row>
    <row r="124" spans="1:158" ht="24.75" customHeight="1" x14ac:dyDescent="0.25">
      <c r="A124" s="52"/>
      <c r="B124" s="52"/>
      <c r="C124" s="52"/>
      <c r="D124" s="50"/>
      <c r="E124" s="50"/>
      <c r="F124" s="50"/>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c r="AK124" s="47"/>
      <c r="AL124" s="47"/>
      <c r="AM124" s="47"/>
      <c r="AN124" s="47"/>
      <c r="AO124" s="47"/>
      <c r="AP124" s="47"/>
      <c r="AQ124" s="47"/>
      <c r="AR124" s="47"/>
      <c r="AS124" s="47"/>
      <c r="AT124" s="47"/>
      <c r="AU124" s="47"/>
      <c r="AV124" s="47"/>
      <c r="AW124" s="47"/>
      <c r="AX124" s="47"/>
      <c r="AY124" s="47"/>
      <c r="AZ124" s="47"/>
      <c r="BA124" s="47"/>
      <c r="BB124" s="47"/>
      <c r="BC124" s="47"/>
      <c r="BD124" s="47"/>
      <c r="BE124" s="47"/>
      <c r="BF124" s="47"/>
      <c r="BG124" s="47"/>
      <c r="BH124" s="47"/>
      <c r="BI124" s="47"/>
      <c r="BJ124" s="47"/>
      <c r="BK124" s="47"/>
      <c r="BL124" s="117"/>
      <c r="BM124" s="117"/>
      <c r="BN124" s="117"/>
      <c r="BO124" s="117"/>
      <c r="BP124" s="117"/>
      <c r="BQ124" s="47"/>
      <c r="BR124" s="117"/>
      <c r="BS124" s="47"/>
      <c r="BT124" s="117"/>
      <c r="BU124" s="47"/>
      <c r="BV124" s="117"/>
      <c r="BW124" s="47"/>
      <c r="BX124" s="117"/>
      <c r="BY124" s="47"/>
      <c r="BZ124" s="117"/>
      <c r="CA124" s="47"/>
      <c r="CB124" s="117"/>
      <c r="CC124" s="47"/>
      <c r="CD124" s="47"/>
      <c r="CE124" s="47"/>
      <c r="CF124" s="47"/>
      <c r="CG124" s="47"/>
      <c r="CH124" s="47"/>
      <c r="CI124" s="47"/>
      <c r="CJ124" s="47"/>
      <c r="CK124" s="47"/>
      <c r="CL124" s="47"/>
      <c r="CM124" s="47"/>
      <c r="CN124" s="47"/>
      <c r="CO124" s="47"/>
      <c r="CP124" s="47"/>
      <c r="CQ124" s="47"/>
      <c r="CR124" s="47"/>
      <c r="CS124" s="47"/>
      <c r="CT124" s="47"/>
      <c r="CU124" s="47"/>
      <c r="CV124" s="47"/>
      <c r="CW124" s="47"/>
      <c r="CX124" s="47"/>
      <c r="CY124" s="47"/>
      <c r="CZ124" s="47"/>
      <c r="DA124" s="47"/>
      <c r="DB124" s="47"/>
      <c r="DC124" s="47"/>
      <c r="DD124" s="47"/>
      <c r="DE124" s="47"/>
      <c r="DF124" s="47"/>
      <c r="DG124" s="47"/>
      <c r="DH124" s="47"/>
      <c r="DI124" s="47"/>
      <c r="DJ124" s="47"/>
      <c r="DK124" s="47"/>
      <c r="DL124" s="47"/>
      <c r="DM124" s="47"/>
      <c r="DN124" s="47"/>
      <c r="DO124" s="47"/>
      <c r="DP124" s="47"/>
      <c r="DQ124" s="47"/>
      <c r="DR124" s="47"/>
      <c r="DS124" s="47"/>
      <c r="DT124" s="47"/>
      <c r="DU124" s="47"/>
      <c r="DV124" s="47"/>
      <c r="DW124" s="47"/>
      <c r="DX124" s="47"/>
      <c r="DY124" s="47"/>
      <c r="DZ124" s="47"/>
      <c r="EA124" s="47"/>
      <c r="EB124" s="47"/>
      <c r="EC124" s="47"/>
      <c r="ED124" s="47"/>
      <c r="EE124" s="47"/>
      <c r="EF124" s="47"/>
      <c r="EG124" s="47"/>
      <c r="EH124" s="47"/>
      <c r="EI124" s="47"/>
      <c r="EJ124" s="47"/>
      <c r="EK124" s="47"/>
      <c r="EL124" s="47"/>
      <c r="EM124" s="47"/>
      <c r="EN124" s="47"/>
      <c r="EO124" s="47"/>
      <c r="EP124" s="47"/>
      <c r="EQ124" s="47"/>
      <c r="ER124" s="88"/>
      <c r="ES124" s="89"/>
      <c r="ET124" s="52"/>
      <c r="EU124" s="52"/>
      <c r="EV124" s="52"/>
      <c r="EW124" s="52"/>
      <c r="EX124" s="52"/>
      <c r="EY124" s="52"/>
      <c r="EZ124" s="52"/>
      <c r="FA124" s="52"/>
      <c r="FB124" s="52"/>
    </row>
    <row r="125" spans="1:158" ht="24.75" customHeight="1" x14ac:dyDescent="0.25">
      <c r="A125" s="52"/>
      <c r="B125" s="52"/>
      <c r="C125" s="52"/>
      <c r="D125" s="50"/>
      <c r="E125" s="50"/>
      <c r="F125" s="50"/>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c r="AK125" s="47"/>
      <c r="AL125" s="47"/>
      <c r="AM125" s="47"/>
      <c r="AN125" s="47"/>
      <c r="AO125" s="47"/>
      <c r="AP125" s="47"/>
      <c r="AQ125" s="47"/>
      <c r="AR125" s="47"/>
      <c r="AS125" s="47"/>
      <c r="AT125" s="47"/>
      <c r="AU125" s="47"/>
      <c r="AV125" s="47"/>
      <c r="AW125" s="47"/>
      <c r="AX125" s="47"/>
      <c r="AY125" s="47"/>
      <c r="AZ125" s="47"/>
      <c r="BA125" s="47"/>
      <c r="BB125" s="47"/>
      <c r="BC125" s="47"/>
      <c r="BD125" s="47"/>
      <c r="BE125" s="47"/>
      <c r="BF125" s="47"/>
      <c r="BG125" s="47"/>
      <c r="BH125" s="47"/>
      <c r="BI125" s="47"/>
      <c r="BJ125" s="47"/>
      <c r="BK125" s="47"/>
      <c r="BL125" s="117"/>
      <c r="BM125" s="117"/>
      <c r="BN125" s="117"/>
      <c r="BO125" s="117"/>
      <c r="BP125" s="117"/>
      <c r="BQ125" s="47"/>
      <c r="BR125" s="117"/>
      <c r="BS125" s="47"/>
      <c r="BT125" s="117"/>
      <c r="BU125" s="47"/>
      <c r="BV125" s="117"/>
      <c r="BW125" s="47"/>
      <c r="BX125" s="117"/>
      <c r="BY125" s="47"/>
      <c r="BZ125" s="117"/>
      <c r="CA125" s="47"/>
      <c r="CB125" s="117"/>
      <c r="CC125" s="47"/>
      <c r="CD125" s="47"/>
      <c r="CE125" s="47"/>
      <c r="CF125" s="47"/>
      <c r="CG125" s="47"/>
      <c r="CH125" s="47"/>
      <c r="CI125" s="47"/>
      <c r="CJ125" s="47"/>
      <c r="CK125" s="47"/>
      <c r="CL125" s="47"/>
      <c r="CM125" s="47"/>
      <c r="CN125" s="47"/>
      <c r="CO125" s="47"/>
      <c r="CP125" s="47"/>
      <c r="CQ125" s="47"/>
      <c r="CR125" s="47"/>
      <c r="CS125" s="47"/>
      <c r="CT125" s="47"/>
      <c r="CU125" s="47"/>
      <c r="CV125" s="47"/>
      <c r="CW125" s="47"/>
      <c r="CX125" s="47"/>
      <c r="CY125" s="47"/>
      <c r="CZ125" s="47"/>
      <c r="DA125" s="47"/>
      <c r="DB125" s="47"/>
      <c r="DC125" s="47"/>
      <c r="DD125" s="47"/>
      <c r="DE125" s="47"/>
      <c r="DF125" s="47"/>
      <c r="DG125" s="47"/>
      <c r="DH125" s="47"/>
      <c r="DI125" s="47"/>
      <c r="DJ125" s="47"/>
      <c r="DK125" s="47"/>
      <c r="DL125" s="47"/>
      <c r="DM125" s="47"/>
      <c r="DN125" s="47"/>
      <c r="DO125" s="47"/>
      <c r="DP125" s="47"/>
      <c r="DQ125" s="47"/>
      <c r="DR125" s="47"/>
      <c r="DS125" s="47"/>
      <c r="DT125" s="47"/>
      <c r="DU125" s="47"/>
      <c r="DV125" s="47"/>
      <c r="DW125" s="47"/>
      <c r="DX125" s="47"/>
      <c r="DY125" s="47"/>
      <c r="DZ125" s="47"/>
      <c r="EA125" s="47"/>
      <c r="EB125" s="47"/>
      <c r="EC125" s="47"/>
      <c r="ED125" s="47"/>
      <c r="EE125" s="47"/>
      <c r="EF125" s="47"/>
      <c r="EG125" s="47"/>
      <c r="EH125" s="47"/>
      <c r="EI125" s="47"/>
      <c r="EJ125" s="47"/>
      <c r="EK125" s="47"/>
      <c r="EL125" s="47"/>
      <c r="EM125" s="47"/>
      <c r="EN125" s="47"/>
      <c r="EO125" s="47"/>
      <c r="EP125" s="47"/>
      <c r="EQ125" s="47"/>
      <c r="ER125" s="88"/>
      <c r="ES125" s="89"/>
      <c r="ET125" s="52"/>
      <c r="EU125" s="52"/>
      <c r="EV125" s="52"/>
      <c r="EW125" s="52"/>
      <c r="EX125" s="52"/>
      <c r="EY125" s="52"/>
      <c r="EZ125" s="52"/>
      <c r="FA125" s="52"/>
      <c r="FB125" s="52"/>
    </row>
    <row r="126" spans="1:158" ht="24.75" customHeight="1" x14ac:dyDescent="0.25">
      <c r="A126" s="52"/>
      <c r="B126" s="52"/>
      <c r="C126" s="52"/>
      <c r="D126" s="50"/>
      <c r="E126" s="50"/>
      <c r="F126" s="50"/>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c r="AK126" s="47"/>
      <c r="AL126" s="47"/>
      <c r="AM126" s="47"/>
      <c r="AN126" s="47"/>
      <c r="AO126" s="47"/>
      <c r="AP126" s="47"/>
      <c r="AQ126" s="47"/>
      <c r="AR126" s="47"/>
      <c r="AS126" s="47"/>
      <c r="AT126" s="47"/>
      <c r="AU126" s="47"/>
      <c r="AV126" s="47"/>
      <c r="AW126" s="47"/>
      <c r="AX126" s="47"/>
      <c r="AY126" s="47"/>
      <c r="AZ126" s="47"/>
      <c r="BA126" s="47"/>
      <c r="BB126" s="47"/>
      <c r="BC126" s="47"/>
      <c r="BD126" s="47"/>
      <c r="BE126" s="47"/>
      <c r="BF126" s="47"/>
      <c r="BG126" s="47"/>
      <c r="BH126" s="47"/>
      <c r="BI126" s="47"/>
      <c r="BJ126" s="47"/>
      <c r="BK126" s="47"/>
      <c r="BL126" s="117"/>
      <c r="BM126" s="117"/>
      <c r="BN126" s="117"/>
      <c r="BO126" s="117"/>
      <c r="BP126" s="117"/>
      <c r="BQ126" s="47"/>
      <c r="BR126" s="117"/>
      <c r="BS126" s="47"/>
      <c r="BT126" s="117"/>
      <c r="BU126" s="47"/>
      <c r="BV126" s="117"/>
      <c r="BW126" s="47"/>
      <c r="BX126" s="117"/>
      <c r="BY126" s="47"/>
      <c r="BZ126" s="117"/>
      <c r="CA126" s="47"/>
      <c r="CB126" s="117"/>
      <c r="CC126" s="47"/>
      <c r="CD126" s="47"/>
      <c r="CE126" s="47"/>
      <c r="CF126" s="47"/>
      <c r="CG126" s="47"/>
      <c r="CH126" s="47"/>
      <c r="CI126" s="47"/>
      <c r="CJ126" s="47"/>
      <c r="CK126" s="47"/>
      <c r="CL126" s="47"/>
      <c r="CM126" s="47"/>
      <c r="CN126" s="47"/>
      <c r="CO126" s="47"/>
      <c r="CP126" s="47"/>
      <c r="CQ126" s="47"/>
      <c r="CR126" s="47"/>
      <c r="CS126" s="47"/>
      <c r="CT126" s="47"/>
      <c r="CU126" s="47"/>
      <c r="CV126" s="47"/>
      <c r="CW126" s="47"/>
      <c r="CX126" s="47"/>
      <c r="CY126" s="47"/>
      <c r="CZ126" s="47"/>
      <c r="DA126" s="47"/>
      <c r="DB126" s="47"/>
      <c r="DC126" s="47"/>
      <c r="DD126" s="47"/>
      <c r="DE126" s="47"/>
      <c r="DF126" s="47"/>
      <c r="DG126" s="47"/>
      <c r="DH126" s="47"/>
      <c r="DI126" s="47"/>
      <c r="DJ126" s="47"/>
      <c r="DK126" s="47"/>
      <c r="DL126" s="47"/>
      <c r="DM126" s="47"/>
      <c r="DN126" s="47"/>
      <c r="DO126" s="47"/>
      <c r="DP126" s="47"/>
      <c r="DQ126" s="47"/>
      <c r="DR126" s="47"/>
      <c r="DS126" s="47"/>
      <c r="DT126" s="47"/>
      <c r="DU126" s="47"/>
      <c r="DV126" s="47"/>
      <c r="DW126" s="47"/>
      <c r="DX126" s="47"/>
      <c r="DY126" s="47"/>
      <c r="DZ126" s="47"/>
      <c r="EA126" s="47"/>
      <c r="EB126" s="47"/>
      <c r="EC126" s="47"/>
      <c r="ED126" s="47"/>
      <c r="EE126" s="47"/>
      <c r="EF126" s="47"/>
      <c r="EG126" s="47"/>
      <c r="EH126" s="47"/>
      <c r="EI126" s="47"/>
      <c r="EJ126" s="47"/>
      <c r="EK126" s="47"/>
      <c r="EL126" s="47"/>
      <c r="EM126" s="47"/>
      <c r="EN126" s="47"/>
      <c r="EO126" s="47"/>
      <c r="EP126" s="47"/>
      <c r="EQ126" s="47"/>
      <c r="ER126" s="88"/>
      <c r="ES126" s="89"/>
      <c r="ET126" s="52"/>
      <c r="EU126" s="52"/>
      <c r="EV126" s="52"/>
      <c r="EW126" s="52"/>
      <c r="EX126" s="52"/>
      <c r="EY126" s="52"/>
      <c r="EZ126" s="52"/>
      <c r="FA126" s="52"/>
      <c r="FB126" s="52"/>
    </row>
    <row r="127" spans="1:158" ht="24.75" customHeight="1" x14ac:dyDescent="0.25">
      <c r="A127" s="52"/>
      <c r="B127" s="52"/>
      <c r="C127" s="52"/>
      <c r="D127" s="50"/>
      <c r="E127" s="50"/>
      <c r="F127" s="50"/>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c r="AK127" s="47"/>
      <c r="AL127" s="47"/>
      <c r="AM127" s="47"/>
      <c r="AN127" s="47"/>
      <c r="AO127" s="47"/>
      <c r="AP127" s="47"/>
      <c r="AQ127" s="47"/>
      <c r="AR127" s="47"/>
      <c r="AS127" s="47"/>
      <c r="AT127" s="47"/>
      <c r="AU127" s="47"/>
      <c r="AV127" s="47"/>
      <c r="AW127" s="47"/>
      <c r="AX127" s="47"/>
      <c r="AY127" s="47"/>
      <c r="AZ127" s="47"/>
      <c r="BA127" s="47"/>
      <c r="BB127" s="47"/>
      <c r="BC127" s="47"/>
      <c r="BD127" s="47"/>
      <c r="BE127" s="47"/>
      <c r="BF127" s="47"/>
      <c r="BG127" s="47"/>
      <c r="BH127" s="47"/>
      <c r="BI127" s="47"/>
      <c r="BJ127" s="47"/>
      <c r="BK127" s="47"/>
      <c r="BL127" s="117"/>
      <c r="BM127" s="117"/>
      <c r="BN127" s="117"/>
      <c r="BO127" s="117"/>
      <c r="BP127" s="117"/>
      <c r="BQ127" s="47"/>
      <c r="BR127" s="117"/>
      <c r="BS127" s="47"/>
      <c r="BT127" s="117"/>
      <c r="BU127" s="47"/>
      <c r="BV127" s="117"/>
      <c r="BW127" s="47"/>
      <c r="BX127" s="117"/>
      <c r="BY127" s="47"/>
      <c r="BZ127" s="117"/>
      <c r="CA127" s="47"/>
      <c r="CB127" s="117"/>
      <c r="CC127" s="47"/>
      <c r="CD127" s="47"/>
      <c r="CE127" s="47"/>
      <c r="CF127" s="47"/>
      <c r="CG127" s="47"/>
      <c r="CH127" s="47"/>
      <c r="CI127" s="47"/>
      <c r="CJ127" s="47"/>
      <c r="CK127" s="47"/>
      <c r="CL127" s="47"/>
      <c r="CM127" s="47"/>
      <c r="CN127" s="47"/>
      <c r="CO127" s="47"/>
      <c r="CP127" s="47"/>
      <c r="CQ127" s="47"/>
      <c r="CR127" s="47"/>
      <c r="CS127" s="47"/>
      <c r="CT127" s="47"/>
      <c r="CU127" s="47"/>
      <c r="CV127" s="47"/>
      <c r="CW127" s="47"/>
      <c r="CX127" s="47"/>
      <c r="CY127" s="47"/>
      <c r="CZ127" s="47"/>
      <c r="DA127" s="47"/>
      <c r="DB127" s="47"/>
      <c r="DC127" s="47"/>
      <c r="DD127" s="47"/>
      <c r="DE127" s="47"/>
      <c r="DF127" s="47"/>
      <c r="DG127" s="47"/>
      <c r="DH127" s="47"/>
      <c r="DI127" s="47"/>
      <c r="DJ127" s="47"/>
      <c r="DK127" s="47"/>
      <c r="DL127" s="47"/>
      <c r="DM127" s="47"/>
      <c r="DN127" s="47"/>
      <c r="DO127" s="47"/>
      <c r="DP127" s="47"/>
      <c r="DQ127" s="47"/>
      <c r="DR127" s="47"/>
      <c r="DS127" s="47"/>
      <c r="DT127" s="47"/>
      <c r="DU127" s="47"/>
      <c r="DV127" s="47"/>
      <c r="DW127" s="47"/>
      <c r="DX127" s="47"/>
      <c r="DY127" s="47"/>
      <c r="DZ127" s="47"/>
      <c r="EA127" s="47"/>
      <c r="EB127" s="47"/>
      <c r="EC127" s="47"/>
      <c r="ED127" s="47"/>
      <c r="EE127" s="47"/>
      <c r="EF127" s="47"/>
      <c r="EG127" s="47"/>
      <c r="EH127" s="47"/>
      <c r="EI127" s="47"/>
      <c r="EJ127" s="47"/>
      <c r="EK127" s="47"/>
      <c r="EL127" s="47"/>
      <c r="EM127" s="47"/>
      <c r="EN127" s="47"/>
      <c r="EO127" s="47"/>
      <c r="EP127" s="47"/>
      <c r="EQ127" s="47"/>
      <c r="ER127" s="88"/>
      <c r="ES127" s="89"/>
      <c r="ET127" s="52"/>
      <c r="EU127" s="52"/>
      <c r="EV127" s="52"/>
      <c r="EW127" s="52"/>
      <c r="EX127" s="52"/>
      <c r="EY127" s="52"/>
      <c r="EZ127" s="52"/>
      <c r="FA127" s="52"/>
      <c r="FB127" s="52"/>
    </row>
    <row r="128" spans="1:158" ht="24.75" customHeight="1" x14ac:dyDescent="0.25">
      <c r="A128" s="52"/>
      <c r="B128" s="52"/>
      <c r="C128" s="52"/>
      <c r="D128" s="50"/>
      <c r="E128" s="50"/>
      <c r="F128" s="50"/>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c r="AK128" s="47"/>
      <c r="AL128" s="47"/>
      <c r="AM128" s="47"/>
      <c r="AN128" s="47"/>
      <c r="AO128" s="47"/>
      <c r="AP128" s="47"/>
      <c r="AQ128" s="47"/>
      <c r="AR128" s="47"/>
      <c r="AS128" s="47"/>
      <c r="AT128" s="47"/>
      <c r="AU128" s="47"/>
      <c r="AV128" s="47"/>
      <c r="AW128" s="47"/>
      <c r="AX128" s="47"/>
      <c r="AY128" s="47"/>
      <c r="AZ128" s="47"/>
      <c r="BA128" s="47"/>
      <c r="BB128" s="47"/>
      <c r="BC128" s="47"/>
      <c r="BD128" s="47"/>
      <c r="BE128" s="47"/>
      <c r="BF128" s="47"/>
      <c r="BG128" s="47"/>
      <c r="BH128" s="47"/>
      <c r="BI128" s="47"/>
      <c r="BJ128" s="47"/>
      <c r="BK128" s="47"/>
      <c r="BL128" s="117"/>
      <c r="BM128" s="117"/>
      <c r="BN128" s="117"/>
      <c r="BO128" s="117"/>
      <c r="BP128" s="117"/>
      <c r="BQ128" s="47"/>
      <c r="BR128" s="117"/>
      <c r="BS128" s="47"/>
      <c r="BT128" s="117"/>
      <c r="BU128" s="47"/>
      <c r="BV128" s="117"/>
      <c r="BW128" s="47"/>
      <c r="BX128" s="117"/>
      <c r="BY128" s="47"/>
      <c r="BZ128" s="117"/>
      <c r="CA128" s="47"/>
      <c r="CB128" s="117"/>
      <c r="CC128" s="47"/>
      <c r="CD128" s="47"/>
      <c r="CE128" s="47"/>
      <c r="CF128" s="47"/>
      <c r="CG128" s="47"/>
      <c r="CH128" s="47"/>
      <c r="CI128" s="47"/>
      <c r="CJ128" s="47"/>
      <c r="CK128" s="47"/>
      <c r="CL128" s="47"/>
      <c r="CM128" s="47"/>
      <c r="CN128" s="47"/>
      <c r="CO128" s="47"/>
      <c r="CP128" s="47"/>
      <c r="CQ128" s="47"/>
      <c r="CR128" s="47"/>
      <c r="CS128" s="47"/>
      <c r="CT128" s="47"/>
      <c r="CU128" s="47"/>
      <c r="CV128" s="47"/>
      <c r="CW128" s="47"/>
      <c r="CX128" s="47"/>
      <c r="CY128" s="47"/>
      <c r="CZ128" s="47"/>
      <c r="DA128" s="47"/>
      <c r="DB128" s="47"/>
      <c r="DC128" s="47"/>
      <c r="DD128" s="47"/>
      <c r="DE128" s="47"/>
      <c r="DF128" s="47"/>
      <c r="DG128" s="47"/>
      <c r="DH128" s="47"/>
      <c r="DI128" s="47"/>
      <c r="DJ128" s="47"/>
      <c r="DK128" s="47"/>
      <c r="DL128" s="47"/>
      <c r="DM128" s="47"/>
      <c r="DN128" s="47"/>
      <c r="DO128" s="47"/>
      <c r="DP128" s="47"/>
      <c r="DQ128" s="47"/>
      <c r="DR128" s="47"/>
      <c r="DS128" s="47"/>
      <c r="DT128" s="47"/>
      <c r="DU128" s="47"/>
      <c r="DV128" s="47"/>
      <c r="DW128" s="47"/>
      <c r="DX128" s="47"/>
      <c r="DY128" s="47"/>
      <c r="DZ128" s="47"/>
      <c r="EA128" s="47"/>
      <c r="EB128" s="47"/>
      <c r="EC128" s="47"/>
      <c r="ED128" s="47"/>
      <c r="EE128" s="47"/>
      <c r="EF128" s="47"/>
      <c r="EG128" s="47"/>
      <c r="EH128" s="47"/>
      <c r="EI128" s="47"/>
      <c r="EJ128" s="47"/>
      <c r="EK128" s="47"/>
      <c r="EL128" s="47"/>
      <c r="EM128" s="47"/>
      <c r="EN128" s="47"/>
      <c r="EO128" s="47"/>
      <c r="EP128" s="47"/>
      <c r="EQ128" s="47"/>
      <c r="ER128" s="88"/>
      <c r="ES128" s="89"/>
      <c r="ET128" s="52"/>
      <c r="EU128" s="52"/>
      <c r="EV128" s="52"/>
      <c r="EW128" s="52"/>
      <c r="EX128" s="52"/>
      <c r="EY128" s="52"/>
      <c r="EZ128" s="52"/>
      <c r="FA128" s="52"/>
      <c r="FB128" s="52"/>
    </row>
    <row r="129" spans="1:158" ht="24.75" customHeight="1" x14ac:dyDescent="0.25">
      <c r="A129" s="52"/>
      <c r="B129" s="52"/>
      <c r="C129" s="52"/>
      <c r="D129" s="50"/>
      <c r="E129" s="50"/>
      <c r="F129" s="50"/>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c r="AK129" s="47"/>
      <c r="AL129" s="47"/>
      <c r="AM129" s="47"/>
      <c r="AN129" s="47"/>
      <c r="AO129" s="47"/>
      <c r="AP129" s="47"/>
      <c r="AQ129" s="47"/>
      <c r="AR129" s="47"/>
      <c r="AS129" s="47"/>
      <c r="AT129" s="47"/>
      <c r="AU129" s="47"/>
      <c r="AV129" s="47"/>
      <c r="AW129" s="47"/>
      <c r="AX129" s="47"/>
      <c r="AY129" s="47"/>
      <c r="AZ129" s="47"/>
      <c r="BA129" s="47"/>
      <c r="BB129" s="47"/>
      <c r="BC129" s="47"/>
      <c r="BD129" s="47"/>
      <c r="BE129" s="47"/>
      <c r="BF129" s="47"/>
      <c r="BG129" s="47"/>
      <c r="BH129" s="47"/>
      <c r="BI129" s="47"/>
      <c r="BJ129" s="47"/>
      <c r="BK129" s="47"/>
      <c r="BL129" s="117"/>
      <c r="BM129" s="117"/>
      <c r="BN129" s="117"/>
      <c r="BO129" s="117"/>
      <c r="BP129" s="117"/>
      <c r="BQ129" s="47"/>
      <c r="BR129" s="117"/>
      <c r="BS129" s="47"/>
      <c r="BT129" s="117"/>
      <c r="BU129" s="47"/>
      <c r="BV129" s="117"/>
      <c r="BW129" s="47"/>
      <c r="BX129" s="117"/>
      <c r="BY129" s="47"/>
      <c r="BZ129" s="117"/>
      <c r="CA129" s="47"/>
      <c r="CB129" s="117"/>
      <c r="CC129" s="47"/>
      <c r="CD129" s="47"/>
      <c r="CE129" s="47"/>
      <c r="CF129" s="47"/>
      <c r="CG129" s="47"/>
      <c r="CH129" s="47"/>
      <c r="CI129" s="47"/>
      <c r="CJ129" s="47"/>
      <c r="CK129" s="47"/>
      <c r="CL129" s="47"/>
      <c r="CM129" s="47"/>
      <c r="CN129" s="47"/>
      <c r="CO129" s="47"/>
      <c r="CP129" s="47"/>
      <c r="CQ129" s="47"/>
      <c r="CR129" s="47"/>
      <c r="CS129" s="47"/>
      <c r="CT129" s="47"/>
      <c r="CU129" s="47"/>
      <c r="CV129" s="47"/>
      <c r="CW129" s="47"/>
      <c r="CX129" s="47"/>
      <c r="CY129" s="47"/>
      <c r="CZ129" s="47"/>
      <c r="DA129" s="47"/>
      <c r="DB129" s="47"/>
      <c r="DC129" s="47"/>
      <c r="DD129" s="47"/>
      <c r="DE129" s="47"/>
      <c r="DF129" s="47"/>
      <c r="DG129" s="47"/>
      <c r="DH129" s="47"/>
      <c r="DI129" s="47"/>
      <c r="DJ129" s="47"/>
      <c r="DK129" s="47"/>
      <c r="DL129" s="47"/>
      <c r="DM129" s="47"/>
      <c r="DN129" s="47"/>
      <c r="DO129" s="47"/>
      <c r="DP129" s="47"/>
      <c r="DQ129" s="47"/>
      <c r="DR129" s="47"/>
      <c r="DS129" s="47"/>
      <c r="DT129" s="47"/>
      <c r="DU129" s="47"/>
      <c r="DV129" s="47"/>
      <c r="DW129" s="47"/>
      <c r="DX129" s="47"/>
      <c r="DY129" s="47"/>
      <c r="DZ129" s="47"/>
      <c r="EA129" s="47"/>
      <c r="EB129" s="47"/>
      <c r="EC129" s="47"/>
      <c r="ED129" s="47"/>
      <c r="EE129" s="47"/>
      <c r="EF129" s="47"/>
      <c r="EG129" s="47"/>
      <c r="EH129" s="47"/>
      <c r="EI129" s="47"/>
      <c r="EJ129" s="47"/>
      <c r="EK129" s="47"/>
      <c r="EL129" s="47"/>
      <c r="EM129" s="47"/>
      <c r="EN129" s="47"/>
      <c r="EO129" s="47"/>
      <c r="EP129" s="47"/>
      <c r="EQ129" s="47"/>
      <c r="ER129" s="88"/>
      <c r="ES129" s="89"/>
      <c r="ET129" s="52"/>
      <c r="EU129" s="52"/>
      <c r="EV129" s="52"/>
      <c r="EW129" s="52"/>
      <c r="EX129" s="52"/>
      <c r="EY129" s="52"/>
      <c r="EZ129" s="52"/>
      <c r="FA129" s="52"/>
      <c r="FB129" s="52"/>
    </row>
    <row r="130" spans="1:158" ht="24.75" customHeight="1" x14ac:dyDescent="0.25">
      <c r="A130" s="52"/>
      <c r="B130" s="52"/>
      <c r="C130" s="52"/>
      <c r="D130" s="50"/>
      <c r="E130" s="50"/>
      <c r="F130" s="50"/>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c r="AK130" s="47"/>
      <c r="AL130" s="47"/>
      <c r="AM130" s="47"/>
      <c r="AN130" s="47"/>
      <c r="AO130" s="47"/>
      <c r="AP130" s="47"/>
      <c r="AQ130" s="47"/>
      <c r="AR130" s="47"/>
      <c r="AS130" s="47"/>
      <c r="AT130" s="47"/>
      <c r="AU130" s="47"/>
      <c r="AV130" s="47"/>
      <c r="AW130" s="47"/>
      <c r="AX130" s="47"/>
      <c r="AY130" s="47"/>
      <c r="AZ130" s="47"/>
      <c r="BA130" s="47"/>
      <c r="BB130" s="47"/>
      <c r="BC130" s="47"/>
      <c r="BD130" s="47"/>
      <c r="BE130" s="47"/>
      <c r="BF130" s="47"/>
      <c r="BG130" s="47"/>
      <c r="BH130" s="47"/>
      <c r="BI130" s="47"/>
      <c r="BJ130" s="47"/>
      <c r="BK130" s="47"/>
      <c r="BL130" s="117"/>
      <c r="BM130" s="117"/>
      <c r="BN130" s="117"/>
      <c r="BO130" s="117"/>
      <c r="BP130" s="117"/>
      <c r="BQ130" s="47"/>
      <c r="BR130" s="117"/>
      <c r="BS130" s="47"/>
      <c r="BT130" s="117"/>
      <c r="BU130" s="47"/>
      <c r="BV130" s="117"/>
      <c r="BW130" s="47"/>
      <c r="BX130" s="117"/>
      <c r="BY130" s="47"/>
      <c r="BZ130" s="117"/>
      <c r="CA130" s="47"/>
      <c r="CB130" s="117"/>
      <c r="CC130" s="47"/>
      <c r="CD130" s="47"/>
      <c r="CE130" s="47"/>
      <c r="CF130" s="47"/>
      <c r="CG130" s="47"/>
      <c r="CH130" s="47"/>
      <c r="CI130" s="47"/>
      <c r="CJ130" s="47"/>
      <c r="CK130" s="47"/>
      <c r="CL130" s="47"/>
      <c r="CM130" s="47"/>
      <c r="CN130" s="47"/>
      <c r="CO130" s="47"/>
      <c r="CP130" s="47"/>
      <c r="CQ130" s="47"/>
      <c r="CR130" s="47"/>
      <c r="CS130" s="47"/>
      <c r="CT130" s="47"/>
      <c r="CU130" s="47"/>
      <c r="CV130" s="47"/>
      <c r="CW130" s="47"/>
      <c r="CX130" s="47"/>
      <c r="CY130" s="47"/>
      <c r="CZ130" s="47"/>
      <c r="DA130" s="47"/>
      <c r="DB130" s="47"/>
      <c r="DC130" s="47"/>
      <c r="DD130" s="47"/>
      <c r="DE130" s="47"/>
      <c r="DF130" s="47"/>
      <c r="DG130" s="47"/>
      <c r="DH130" s="47"/>
      <c r="DI130" s="47"/>
      <c r="DJ130" s="47"/>
      <c r="DK130" s="47"/>
      <c r="DL130" s="47"/>
      <c r="DM130" s="47"/>
      <c r="DN130" s="47"/>
      <c r="DO130" s="47"/>
      <c r="DP130" s="47"/>
      <c r="DQ130" s="47"/>
      <c r="DR130" s="47"/>
      <c r="DS130" s="47"/>
      <c r="DT130" s="47"/>
      <c r="DU130" s="47"/>
      <c r="DV130" s="47"/>
      <c r="DW130" s="47"/>
      <c r="DX130" s="47"/>
      <c r="DY130" s="47"/>
      <c r="DZ130" s="47"/>
      <c r="EA130" s="47"/>
      <c r="EB130" s="47"/>
      <c r="EC130" s="47"/>
      <c r="ED130" s="47"/>
      <c r="EE130" s="47"/>
      <c r="EF130" s="47"/>
      <c r="EG130" s="47"/>
      <c r="EH130" s="47"/>
      <c r="EI130" s="47"/>
      <c r="EJ130" s="47"/>
      <c r="EK130" s="47"/>
      <c r="EL130" s="47"/>
      <c r="EM130" s="47"/>
      <c r="EN130" s="47"/>
      <c r="EO130" s="47"/>
      <c r="EP130" s="47"/>
      <c r="EQ130" s="47"/>
      <c r="ER130" s="88"/>
      <c r="ES130" s="89"/>
      <c r="ET130" s="52"/>
      <c r="EU130" s="52"/>
      <c r="EV130" s="52"/>
      <c r="EW130" s="52"/>
      <c r="EX130" s="52"/>
      <c r="EY130" s="52"/>
      <c r="EZ130" s="52"/>
      <c r="FA130" s="52"/>
      <c r="FB130" s="52"/>
    </row>
    <row r="131" spans="1:158" ht="24.75" customHeight="1" x14ac:dyDescent="0.25">
      <c r="A131" s="52"/>
      <c r="B131" s="52"/>
      <c r="C131" s="52"/>
      <c r="D131" s="50"/>
      <c r="E131" s="50"/>
      <c r="F131" s="50"/>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c r="AK131" s="47"/>
      <c r="AL131" s="47"/>
      <c r="AM131" s="47"/>
      <c r="AN131" s="47"/>
      <c r="AO131" s="47"/>
      <c r="AP131" s="47"/>
      <c r="AQ131" s="47"/>
      <c r="AR131" s="47"/>
      <c r="AS131" s="47"/>
      <c r="AT131" s="47"/>
      <c r="AU131" s="47"/>
      <c r="AV131" s="47"/>
      <c r="AW131" s="47"/>
      <c r="AX131" s="47"/>
      <c r="AY131" s="47"/>
      <c r="AZ131" s="47"/>
      <c r="BA131" s="47"/>
      <c r="BB131" s="47"/>
      <c r="BC131" s="47"/>
      <c r="BD131" s="47"/>
      <c r="BE131" s="47"/>
      <c r="BF131" s="47"/>
      <c r="BG131" s="47"/>
      <c r="BH131" s="47"/>
      <c r="BI131" s="47"/>
      <c r="BJ131" s="47"/>
      <c r="BK131" s="47"/>
      <c r="BL131" s="117"/>
      <c r="BM131" s="117"/>
      <c r="BN131" s="117"/>
      <c r="BO131" s="117"/>
      <c r="BP131" s="117"/>
      <c r="BQ131" s="47"/>
      <c r="BR131" s="117"/>
      <c r="BS131" s="47"/>
      <c r="BT131" s="117"/>
      <c r="BU131" s="47"/>
      <c r="BV131" s="117"/>
      <c r="BW131" s="47"/>
      <c r="BX131" s="117"/>
      <c r="BY131" s="47"/>
      <c r="BZ131" s="117"/>
      <c r="CA131" s="47"/>
      <c r="CB131" s="117"/>
      <c r="CC131" s="47"/>
      <c r="CD131" s="47"/>
      <c r="CE131" s="47"/>
      <c r="CF131" s="47"/>
      <c r="CG131" s="47"/>
      <c r="CH131" s="47"/>
      <c r="CI131" s="47"/>
      <c r="CJ131" s="47"/>
      <c r="CK131" s="47"/>
      <c r="CL131" s="47"/>
      <c r="CM131" s="47"/>
      <c r="CN131" s="47"/>
      <c r="CO131" s="47"/>
      <c r="CP131" s="47"/>
      <c r="CQ131" s="47"/>
      <c r="CR131" s="47"/>
      <c r="CS131" s="47"/>
      <c r="CT131" s="47"/>
      <c r="CU131" s="47"/>
      <c r="CV131" s="47"/>
      <c r="CW131" s="47"/>
      <c r="CX131" s="47"/>
      <c r="CY131" s="47"/>
      <c r="CZ131" s="47"/>
      <c r="DA131" s="47"/>
      <c r="DB131" s="47"/>
      <c r="DC131" s="47"/>
      <c r="DD131" s="47"/>
      <c r="DE131" s="47"/>
      <c r="DF131" s="47"/>
      <c r="DG131" s="47"/>
      <c r="DH131" s="47"/>
      <c r="DI131" s="47"/>
      <c r="DJ131" s="47"/>
      <c r="DK131" s="47"/>
      <c r="DL131" s="47"/>
      <c r="DM131" s="47"/>
      <c r="DN131" s="47"/>
      <c r="DO131" s="47"/>
      <c r="DP131" s="47"/>
      <c r="DQ131" s="47"/>
      <c r="DR131" s="47"/>
      <c r="DS131" s="47"/>
      <c r="DT131" s="47"/>
      <c r="DU131" s="47"/>
      <c r="DV131" s="47"/>
      <c r="DW131" s="47"/>
      <c r="DX131" s="47"/>
      <c r="DY131" s="47"/>
      <c r="DZ131" s="47"/>
      <c r="EA131" s="47"/>
      <c r="EB131" s="47"/>
      <c r="EC131" s="47"/>
      <c r="ED131" s="47"/>
      <c r="EE131" s="47"/>
      <c r="EF131" s="47"/>
      <c r="EG131" s="47"/>
      <c r="EH131" s="47"/>
      <c r="EI131" s="47"/>
      <c r="EJ131" s="47"/>
      <c r="EK131" s="47"/>
      <c r="EL131" s="47"/>
      <c r="EM131" s="47"/>
      <c r="EN131" s="47"/>
      <c r="EO131" s="47"/>
      <c r="EP131" s="47"/>
      <c r="EQ131" s="47"/>
      <c r="ER131" s="88"/>
      <c r="ES131" s="89"/>
      <c r="ET131" s="52"/>
      <c r="EU131" s="52"/>
      <c r="EV131" s="52"/>
      <c r="EW131" s="52"/>
      <c r="EX131" s="52"/>
      <c r="EY131" s="52"/>
      <c r="EZ131" s="52"/>
      <c r="FA131" s="52"/>
      <c r="FB131" s="52"/>
    </row>
    <row r="132" spans="1:158" ht="24.75" customHeight="1" x14ac:dyDescent="0.25">
      <c r="A132" s="52"/>
      <c r="B132" s="52"/>
      <c r="C132" s="52"/>
      <c r="D132" s="50"/>
      <c r="E132" s="50"/>
      <c r="F132" s="50"/>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c r="AK132" s="47"/>
      <c r="AL132" s="47"/>
      <c r="AM132" s="47"/>
      <c r="AN132" s="47"/>
      <c r="AO132" s="47"/>
      <c r="AP132" s="47"/>
      <c r="AQ132" s="47"/>
      <c r="AR132" s="47"/>
      <c r="AS132" s="47"/>
      <c r="AT132" s="47"/>
      <c r="AU132" s="47"/>
      <c r="AV132" s="47"/>
      <c r="AW132" s="47"/>
      <c r="AX132" s="47"/>
      <c r="AY132" s="47"/>
      <c r="AZ132" s="47"/>
      <c r="BA132" s="47"/>
      <c r="BB132" s="47"/>
      <c r="BC132" s="47"/>
      <c r="BD132" s="47"/>
      <c r="BE132" s="47"/>
      <c r="BF132" s="47"/>
      <c r="BG132" s="47"/>
      <c r="BH132" s="47"/>
      <c r="BI132" s="47"/>
      <c r="BJ132" s="47"/>
      <c r="BK132" s="47"/>
      <c r="BL132" s="117"/>
      <c r="BM132" s="117"/>
      <c r="BN132" s="117"/>
      <c r="BO132" s="117"/>
      <c r="BP132" s="117"/>
      <c r="BQ132" s="47"/>
      <c r="BR132" s="117"/>
      <c r="BS132" s="47"/>
      <c r="BT132" s="117"/>
      <c r="BU132" s="47"/>
      <c r="BV132" s="117"/>
      <c r="BW132" s="47"/>
      <c r="BX132" s="117"/>
      <c r="BY132" s="47"/>
      <c r="BZ132" s="117"/>
      <c r="CA132" s="47"/>
      <c r="CB132" s="117"/>
      <c r="CC132" s="47"/>
      <c r="CD132" s="47"/>
      <c r="CE132" s="47"/>
      <c r="CF132" s="47"/>
      <c r="CG132" s="47"/>
      <c r="CH132" s="47"/>
      <c r="CI132" s="47"/>
      <c r="CJ132" s="47"/>
      <c r="CK132" s="47"/>
      <c r="CL132" s="47"/>
      <c r="CM132" s="47"/>
      <c r="CN132" s="47"/>
      <c r="CO132" s="47"/>
      <c r="CP132" s="47"/>
      <c r="CQ132" s="47"/>
      <c r="CR132" s="47"/>
      <c r="CS132" s="47"/>
      <c r="CT132" s="47"/>
      <c r="CU132" s="47"/>
      <c r="CV132" s="47"/>
      <c r="CW132" s="47"/>
      <c r="CX132" s="47"/>
      <c r="CY132" s="47"/>
      <c r="CZ132" s="47"/>
      <c r="DA132" s="47"/>
      <c r="DB132" s="47"/>
      <c r="DC132" s="47"/>
      <c r="DD132" s="47"/>
      <c r="DE132" s="47"/>
      <c r="DF132" s="47"/>
      <c r="DG132" s="47"/>
      <c r="DH132" s="47"/>
      <c r="DI132" s="47"/>
      <c r="DJ132" s="47"/>
      <c r="DK132" s="47"/>
      <c r="DL132" s="47"/>
      <c r="DM132" s="47"/>
      <c r="DN132" s="47"/>
      <c r="DO132" s="47"/>
      <c r="DP132" s="47"/>
      <c r="DQ132" s="47"/>
      <c r="DR132" s="47"/>
      <c r="DS132" s="47"/>
      <c r="DT132" s="47"/>
      <c r="DU132" s="47"/>
      <c r="DV132" s="47"/>
      <c r="DW132" s="47"/>
      <c r="DX132" s="47"/>
      <c r="DY132" s="47"/>
      <c r="DZ132" s="47"/>
      <c r="EA132" s="47"/>
      <c r="EB132" s="47"/>
      <c r="EC132" s="47"/>
      <c r="ED132" s="47"/>
      <c r="EE132" s="47"/>
      <c r="EF132" s="47"/>
      <c r="EG132" s="47"/>
      <c r="EH132" s="47"/>
      <c r="EI132" s="47"/>
      <c r="EJ132" s="47"/>
      <c r="EK132" s="47"/>
      <c r="EL132" s="47"/>
      <c r="EM132" s="47"/>
      <c r="EN132" s="47"/>
      <c r="EO132" s="47"/>
      <c r="EP132" s="47"/>
      <c r="EQ132" s="47"/>
      <c r="ER132" s="88"/>
      <c r="ES132" s="89"/>
      <c r="ET132" s="52"/>
      <c r="EU132" s="52"/>
      <c r="EV132" s="52"/>
      <c r="EW132" s="52"/>
      <c r="EX132" s="52"/>
      <c r="EY132" s="52"/>
      <c r="EZ132" s="52"/>
      <c r="FA132" s="52"/>
      <c r="FB132" s="52"/>
    </row>
    <row r="133" spans="1:158" ht="24.75" customHeight="1" x14ac:dyDescent="0.25">
      <c r="A133" s="52"/>
      <c r="B133" s="52"/>
      <c r="C133" s="52"/>
      <c r="D133" s="50"/>
      <c r="E133" s="50"/>
      <c r="F133" s="50"/>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c r="AK133" s="47"/>
      <c r="AL133" s="47"/>
      <c r="AM133" s="47"/>
      <c r="AN133" s="47"/>
      <c r="AO133" s="47"/>
      <c r="AP133" s="47"/>
      <c r="AQ133" s="47"/>
      <c r="AR133" s="47"/>
      <c r="AS133" s="47"/>
      <c r="AT133" s="47"/>
      <c r="AU133" s="47"/>
      <c r="AV133" s="47"/>
      <c r="AW133" s="47"/>
      <c r="AX133" s="47"/>
      <c r="AY133" s="47"/>
      <c r="AZ133" s="47"/>
      <c r="BA133" s="47"/>
      <c r="BB133" s="47"/>
      <c r="BC133" s="47"/>
      <c r="BD133" s="47"/>
      <c r="BE133" s="47"/>
      <c r="BF133" s="47"/>
      <c r="BG133" s="47"/>
      <c r="BH133" s="47"/>
      <c r="BI133" s="47"/>
      <c r="BJ133" s="47"/>
      <c r="BK133" s="47"/>
      <c r="BL133" s="117"/>
      <c r="BM133" s="117"/>
      <c r="BN133" s="117"/>
      <c r="BO133" s="117"/>
      <c r="BP133" s="117"/>
      <c r="BQ133" s="47"/>
      <c r="BR133" s="117"/>
      <c r="BS133" s="47"/>
      <c r="BT133" s="117"/>
      <c r="BU133" s="47"/>
      <c r="BV133" s="117"/>
      <c r="BW133" s="47"/>
      <c r="BX133" s="117"/>
      <c r="BY133" s="47"/>
      <c r="BZ133" s="117"/>
      <c r="CA133" s="47"/>
      <c r="CB133" s="117"/>
      <c r="CC133" s="47"/>
      <c r="CD133" s="47"/>
      <c r="CE133" s="47"/>
      <c r="CF133" s="47"/>
      <c r="CG133" s="47"/>
      <c r="CH133" s="47"/>
      <c r="CI133" s="47"/>
      <c r="CJ133" s="47"/>
      <c r="CK133" s="47"/>
      <c r="CL133" s="47"/>
      <c r="CM133" s="47"/>
      <c r="CN133" s="47"/>
      <c r="CO133" s="47"/>
      <c r="CP133" s="47"/>
      <c r="CQ133" s="47"/>
      <c r="CR133" s="47"/>
      <c r="CS133" s="47"/>
      <c r="CT133" s="47"/>
      <c r="CU133" s="47"/>
      <c r="CV133" s="47"/>
      <c r="CW133" s="47"/>
      <c r="CX133" s="47"/>
      <c r="CY133" s="47"/>
      <c r="CZ133" s="47"/>
      <c r="DA133" s="47"/>
      <c r="DB133" s="47"/>
      <c r="DC133" s="47"/>
      <c r="DD133" s="47"/>
      <c r="DE133" s="47"/>
      <c r="DF133" s="47"/>
      <c r="DG133" s="47"/>
      <c r="DH133" s="47"/>
      <c r="DI133" s="47"/>
      <c r="DJ133" s="47"/>
      <c r="DK133" s="47"/>
      <c r="DL133" s="47"/>
      <c r="DM133" s="47"/>
      <c r="DN133" s="47"/>
      <c r="DO133" s="47"/>
      <c r="DP133" s="47"/>
      <c r="DQ133" s="47"/>
      <c r="DR133" s="47"/>
      <c r="DS133" s="47"/>
      <c r="DT133" s="47"/>
      <c r="DU133" s="47"/>
      <c r="DV133" s="47"/>
      <c r="DW133" s="47"/>
      <c r="DX133" s="47"/>
      <c r="DY133" s="47"/>
      <c r="DZ133" s="47"/>
      <c r="EA133" s="47"/>
      <c r="EB133" s="47"/>
      <c r="EC133" s="47"/>
      <c r="ED133" s="47"/>
      <c r="EE133" s="47"/>
      <c r="EF133" s="47"/>
      <c r="EG133" s="47"/>
      <c r="EH133" s="47"/>
      <c r="EI133" s="47"/>
      <c r="EJ133" s="47"/>
      <c r="EK133" s="47"/>
      <c r="EL133" s="47"/>
      <c r="EM133" s="47"/>
      <c r="EN133" s="47"/>
      <c r="EO133" s="47"/>
      <c r="EP133" s="47"/>
      <c r="EQ133" s="47"/>
      <c r="ER133" s="88"/>
      <c r="ES133" s="89"/>
      <c r="ET133" s="52"/>
      <c r="EU133" s="52"/>
      <c r="EV133" s="52"/>
      <c r="EW133" s="52"/>
      <c r="EX133" s="52"/>
      <c r="EY133" s="52"/>
      <c r="EZ133" s="52"/>
      <c r="FA133" s="52"/>
      <c r="FB133" s="52"/>
    </row>
    <row r="134" spans="1:158" ht="24.75" customHeight="1" x14ac:dyDescent="0.25">
      <c r="A134" s="52"/>
      <c r="B134" s="52"/>
      <c r="C134" s="52"/>
      <c r="D134" s="50"/>
      <c r="E134" s="50"/>
      <c r="F134" s="50"/>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c r="AK134" s="47"/>
      <c r="AL134" s="47"/>
      <c r="AM134" s="47"/>
      <c r="AN134" s="47"/>
      <c r="AO134" s="47"/>
      <c r="AP134" s="47"/>
      <c r="AQ134" s="47"/>
      <c r="AR134" s="47"/>
      <c r="AS134" s="47"/>
      <c r="AT134" s="47"/>
      <c r="AU134" s="47"/>
      <c r="AV134" s="47"/>
      <c r="AW134" s="47"/>
      <c r="AX134" s="47"/>
      <c r="AY134" s="47"/>
      <c r="AZ134" s="47"/>
      <c r="BA134" s="47"/>
      <c r="BB134" s="47"/>
      <c r="BC134" s="47"/>
      <c r="BD134" s="47"/>
      <c r="BE134" s="47"/>
      <c r="BF134" s="47"/>
      <c r="BG134" s="47"/>
      <c r="BH134" s="47"/>
      <c r="BI134" s="47"/>
      <c r="BJ134" s="47"/>
      <c r="BK134" s="47"/>
      <c r="BL134" s="117"/>
      <c r="BM134" s="117"/>
      <c r="BN134" s="117"/>
      <c r="BO134" s="117"/>
      <c r="BP134" s="117"/>
      <c r="BQ134" s="47"/>
      <c r="BR134" s="117"/>
      <c r="BS134" s="47"/>
      <c r="BT134" s="117"/>
      <c r="BU134" s="47"/>
      <c r="BV134" s="117"/>
      <c r="BW134" s="47"/>
      <c r="BX134" s="117"/>
      <c r="BY134" s="47"/>
      <c r="BZ134" s="117"/>
      <c r="CA134" s="47"/>
      <c r="CB134" s="117"/>
      <c r="CC134" s="47"/>
      <c r="CD134" s="47"/>
      <c r="CE134" s="47"/>
      <c r="CF134" s="47"/>
      <c r="CG134" s="47"/>
      <c r="CH134" s="47"/>
      <c r="CI134" s="47"/>
      <c r="CJ134" s="47"/>
      <c r="CK134" s="47"/>
      <c r="CL134" s="47"/>
      <c r="CM134" s="47"/>
      <c r="CN134" s="47"/>
      <c r="CO134" s="47"/>
      <c r="CP134" s="47"/>
      <c r="CQ134" s="47"/>
      <c r="CR134" s="47"/>
      <c r="CS134" s="47"/>
      <c r="CT134" s="47"/>
      <c r="CU134" s="47"/>
      <c r="CV134" s="47"/>
      <c r="CW134" s="47"/>
      <c r="CX134" s="47"/>
      <c r="CY134" s="47"/>
      <c r="CZ134" s="47"/>
      <c r="DA134" s="47"/>
      <c r="DB134" s="47"/>
      <c r="DC134" s="47"/>
      <c r="DD134" s="47"/>
      <c r="DE134" s="47"/>
      <c r="DF134" s="47"/>
      <c r="DG134" s="47"/>
      <c r="DH134" s="47"/>
      <c r="DI134" s="47"/>
      <c r="DJ134" s="47"/>
      <c r="DK134" s="47"/>
      <c r="DL134" s="47"/>
      <c r="DM134" s="47"/>
      <c r="DN134" s="47"/>
      <c r="DO134" s="47"/>
      <c r="DP134" s="47"/>
      <c r="DQ134" s="47"/>
      <c r="DR134" s="47"/>
      <c r="DS134" s="47"/>
      <c r="DT134" s="47"/>
      <c r="DU134" s="47"/>
      <c r="DV134" s="47"/>
      <c r="DW134" s="47"/>
      <c r="DX134" s="47"/>
      <c r="DY134" s="47"/>
      <c r="DZ134" s="47"/>
      <c r="EA134" s="47"/>
      <c r="EB134" s="47"/>
      <c r="EC134" s="47"/>
      <c r="ED134" s="47"/>
      <c r="EE134" s="47"/>
      <c r="EF134" s="47"/>
      <c r="EG134" s="47"/>
      <c r="EH134" s="47"/>
      <c r="EI134" s="47"/>
      <c r="EJ134" s="47"/>
      <c r="EK134" s="47"/>
      <c r="EL134" s="47"/>
      <c r="EM134" s="47"/>
      <c r="EN134" s="47"/>
      <c r="EO134" s="47"/>
      <c r="EP134" s="47"/>
      <c r="EQ134" s="47"/>
      <c r="ER134" s="88"/>
      <c r="ES134" s="89"/>
      <c r="ET134" s="52"/>
      <c r="EU134" s="52"/>
      <c r="EV134" s="52"/>
      <c r="EW134" s="52"/>
      <c r="EX134" s="52"/>
      <c r="EY134" s="52"/>
      <c r="EZ134" s="52"/>
      <c r="FA134" s="52"/>
      <c r="FB134" s="52"/>
    </row>
    <row r="135" spans="1:158" ht="24.75" customHeight="1" x14ac:dyDescent="0.25">
      <c r="A135" s="52"/>
      <c r="B135" s="52"/>
      <c r="C135" s="52"/>
      <c r="D135" s="50"/>
      <c r="E135" s="50"/>
      <c r="F135" s="50"/>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c r="AK135" s="47"/>
      <c r="AL135" s="47"/>
      <c r="AM135" s="47"/>
      <c r="AN135" s="47"/>
      <c r="AO135" s="47"/>
      <c r="AP135" s="47"/>
      <c r="AQ135" s="47"/>
      <c r="AR135" s="47"/>
      <c r="AS135" s="47"/>
      <c r="AT135" s="47"/>
      <c r="AU135" s="47"/>
      <c r="AV135" s="47"/>
      <c r="AW135" s="47"/>
      <c r="AX135" s="47"/>
      <c r="AY135" s="47"/>
      <c r="AZ135" s="47"/>
      <c r="BA135" s="47"/>
      <c r="BB135" s="47"/>
      <c r="BC135" s="47"/>
      <c r="BD135" s="47"/>
      <c r="BE135" s="47"/>
      <c r="BF135" s="47"/>
      <c r="BG135" s="47"/>
      <c r="BH135" s="47"/>
      <c r="BI135" s="47"/>
      <c r="BJ135" s="47"/>
      <c r="BK135" s="47"/>
      <c r="BL135" s="117"/>
      <c r="BM135" s="117"/>
      <c r="BN135" s="117"/>
      <c r="BO135" s="117"/>
      <c r="BP135" s="117"/>
      <c r="BQ135" s="47"/>
      <c r="BR135" s="117"/>
      <c r="BS135" s="47"/>
      <c r="BT135" s="117"/>
      <c r="BU135" s="47"/>
      <c r="BV135" s="117"/>
      <c r="BW135" s="47"/>
      <c r="BX135" s="117"/>
      <c r="BY135" s="47"/>
      <c r="BZ135" s="117"/>
      <c r="CA135" s="47"/>
      <c r="CB135" s="117"/>
      <c r="CC135" s="47"/>
      <c r="CD135" s="47"/>
      <c r="CE135" s="47"/>
      <c r="CF135" s="47"/>
      <c r="CG135" s="47"/>
      <c r="CH135" s="47"/>
      <c r="CI135" s="47"/>
      <c r="CJ135" s="47"/>
      <c r="CK135" s="47"/>
      <c r="CL135" s="47"/>
      <c r="CM135" s="47"/>
      <c r="CN135" s="47"/>
      <c r="CO135" s="47"/>
      <c r="CP135" s="47"/>
      <c r="CQ135" s="47"/>
      <c r="CR135" s="47"/>
      <c r="CS135" s="47"/>
      <c r="CT135" s="47"/>
      <c r="CU135" s="47"/>
      <c r="CV135" s="47"/>
      <c r="CW135" s="47"/>
      <c r="CX135" s="47"/>
      <c r="CY135" s="47"/>
      <c r="CZ135" s="47"/>
      <c r="DA135" s="47"/>
      <c r="DB135" s="47"/>
      <c r="DC135" s="47"/>
      <c r="DD135" s="47"/>
      <c r="DE135" s="47"/>
      <c r="DF135" s="47"/>
      <c r="DG135" s="47"/>
      <c r="DH135" s="47"/>
      <c r="DI135" s="47"/>
      <c r="DJ135" s="47"/>
      <c r="DK135" s="47"/>
      <c r="DL135" s="47"/>
      <c r="DM135" s="47"/>
      <c r="DN135" s="47"/>
      <c r="DO135" s="47"/>
      <c r="DP135" s="47"/>
      <c r="DQ135" s="47"/>
      <c r="DR135" s="47"/>
      <c r="DS135" s="47"/>
      <c r="DT135" s="47"/>
      <c r="DU135" s="47"/>
      <c r="DV135" s="47"/>
      <c r="DW135" s="47"/>
      <c r="DX135" s="47"/>
      <c r="DY135" s="47"/>
      <c r="DZ135" s="47"/>
      <c r="EA135" s="47"/>
      <c r="EB135" s="47"/>
      <c r="EC135" s="47"/>
      <c r="ED135" s="47"/>
      <c r="EE135" s="47"/>
      <c r="EF135" s="47"/>
      <c r="EG135" s="47"/>
      <c r="EH135" s="47"/>
      <c r="EI135" s="47"/>
      <c r="EJ135" s="47"/>
      <c r="EK135" s="47"/>
      <c r="EL135" s="47"/>
      <c r="EM135" s="47"/>
      <c r="EN135" s="47"/>
      <c r="EO135" s="47"/>
      <c r="EP135" s="47"/>
      <c r="EQ135" s="47"/>
      <c r="ER135" s="88"/>
      <c r="ES135" s="89"/>
      <c r="ET135" s="52"/>
      <c r="EU135" s="52"/>
      <c r="EV135" s="52"/>
      <c r="EW135" s="52"/>
      <c r="EX135" s="52"/>
      <c r="EY135" s="52"/>
      <c r="EZ135" s="52"/>
      <c r="FA135" s="52"/>
      <c r="FB135" s="52"/>
    </row>
    <row r="136" spans="1:158" ht="24.75" customHeight="1" x14ac:dyDescent="0.25">
      <c r="A136" s="52"/>
      <c r="B136" s="52"/>
      <c r="C136" s="52"/>
      <c r="D136" s="50"/>
      <c r="E136" s="50"/>
      <c r="F136" s="50"/>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c r="AK136" s="47"/>
      <c r="AL136" s="47"/>
      <c r="AM136" s="47"/>
      <c r="AN136" s="47"/>
      <c r="AO136" s="47"/>
      <c r="AP136" s="47"/>
      <c r="AQ136" s="47"/>
      <c r="AR136" s="47"/>
      <c r="AS136" s="47"/>
      <c r="AT136" s="47"/>
      <c r="AU136" s="47"/>
      <c r="AV136" s="47"/>
      <c r="AW136" s="47"/>
      <c r="AX136" s="47"/>
      <c r="AY136" s="47"/>
      <c r="AZ136" s="47"/>
      <c r="BA136" s="47"/>
      <c r="BB136" s="47"/>
      <c r="BC136" s="47"/>
      <c r="BD136" s="47"/>
      <c r="BE136" s="47"/>
      <c r="BF136" s="47"/>
      <c r="BG136" s="47"/>
      <c r="BH136" s="47"/>
      <c r="BI136" s="47"/>
      <c r="BJ136" s="47"/>
      <c r="BK136" s="47"/>
      <c r="BL136" s="117"/>
      <c r="BM136" s="117"/>
      <c r="BN136" s="117"/>
      <c r="BO136" s="117"/>
      <c r="BP136" s="117"/>
      <c r="BQ136" s="47"/>
      <c r="BR136" s="117"/>
      <c r="BS136" s="47"/>
      <c r="BT136" s="117"/>
      <c r="BU136" s="47"/>
      <c r="BV136" s="117"/>
      <c r="BW136" s="47"/>
      <c r="BX136" s="117"/>
      <c r="BY136" s="47"/>
      <c r="BZ136" s="117"/>
      <c r="CA136" s="47"/>
      <c r="CB136" s="117"/>
      <c r="CC136" s="47"/>
      <c r="CD136" s="47"/>
      <c r="CE136" s="47"/>
      <c r="CF136" s="47"/>
      <c r="CG136" s="47"/>
      <c r="CH136" s="47"/>
      <c r="CI136" s="47"/>
      <c r="CJ136" s="47"/>
      <c r="CK136" s="47"/>
      <c r="CL136" s="47"/>
      <c r="CM136" s="47"/>
      <c r="CN136" s="47"/>
      <c r="CO136" s="47"/>
      <c r="CP136" s="47"/>
      <c r="CQ136" s="47"/>
      <c r="CR136" s="47"/>
      <c r="CS136" s="47"/>
      <c r="CT136" s="47"/>
      <c r="CU136" s="47"/>
      <c r="CV136" s="47"/>
      <c r="CW136" s="47"/>
      <c r="CX136" s="47"/>
      <c r="CY136" s="47"/>
      <c r="CZ136" s="47"/>
      <c r="DA136" s="47"/>
      <c r="DB136" s="47"/>
      <c r="DC136" s="47"/>
      <c r="DD136" s="47"/>
      <c r="DE136" s="47"/>
      <c r="DF136" s="47"/>
      <c r="DG136" s="47"/>
      <c r="DH136" s="47"/>
      <c r="DI136" s="47"/>
      <c r="DJ136" s="47"/>
      <c r="DK136" s="47"/>
      <c r="DL136" s="47"/>
      <c r="DM136" s="47"/>
      <c r="DN136" s="47"/>
      <c r="DO136" s="47"/>
      <c r="DP136" s="47"/>
      <c r="DQ136" s="47"/>
      <c r="DR136" s="47"/>
      <c r="DS136" s="47"/>
      <c r="DT136" s="47"/>
      <c r="DU136" s="47"/>
      <c r="DV136" s="47"/>
      <c r="DW136" s="47"/>
      <c r="DX136" s="47"/>
      <c r="DY136" s="47"/>
      <c r="DZ136" s="47"/>
      <c r="EA136" s="47"/>
      <c r="EB136" s="47"/>
      <c r="EC136" s="47"/>
      <c r="ED136" s="47"/>
      <c r="EE136" s="47"/>
      <c r="EF136" s="47"/>
      <c r="EG136" s="47"/>
      <c r="EH136" s="47"/>
      <c r="EI136" s="47"/>
      <c r="EJ136" s="47"/>
      <c r="EK136" s="47"/>
      <c r="EL136" s="47"/>
      <c r="EM136" s="47"/>
      <c r="EN136" s="47"/>
      <c r="EO136" s="47"/>
      <c r="EP136" s="47"/>
      <c r="EQ136" s="47"/>
      <c r="ER136" s="88"/>
      <c r="ES136" s="89"/>
      <c r="ET136" s="52"/>
      <c r="EU136" s="52"/>
      <c r="EV136" s="52"/>
      <c r="EW136" s="52"/>
      <c r="EX136" s="52"/>
      <c r="EY136" s="52"/>
      <c r="EZ136" s="52"/>
      <c r="FA136" s="52"/>
      <c r="FB136" s="52"/>
    </row>
    <row r="137" spans="1:158" ht="24.75" customHeight="1" x14ac:dyDescent="0.25">
      <c r="A137" s="52"/>
      <c r="B137" s="52"/>
      <c r="C137" s="52"/>
      <c r="D137" s="50"/>
      <c r="E137" s="50"/>
      <c r="F137" s="50"/>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c r="AK137" s="47"/>
      <c r="AL137" s="47"/>
      <c r="AM137" s="47"/>
      <c r="AN137" s="47"/>
      <c r="AO137" s="47"/>
      <c r="AP137" s="47"/>
      <c r="AQ137" s="47"/>
      <c r="AR137" s="47"/>
      <c r="AS137" s="47"/>
      <c r="AT137" s="47"/>
      <c r="AU137" s="47"/>
      <c r="AV137" s="47"/>
      <c r="AW137" s="47"/>
      <c r="AX137" s="47"/>
      <c r="AY137" s="47"/>
      <c r="AZ137" s="47"/>
      <c r="BA137" s="47"/>
      <c r="BB137" s="47"/>
      <c r="BC137" s="47"/>
      <c r="BD137" s="47"/>
      <c r="BE137" s="47"/>
      <c r="BF137" s="47"/>
      <c r="BG137" s="47"/>
      <c r="BH137" s="47"/>
      <c r="BI137" s="47"/>
      <c r="BJ137" s="47"/>
      <c r="BK137" s="47"/>
      <c r="BL137" s="117"/>
      <c r="BM137" s="117"/>
      <c r="BN137" s="117"/>
      <c r="BO137" s="117"/>
      <c r="BP137" s="117"/>
      <c r="BQ137" s="47"/>
      <c r="BR137" s="117"/>
      <c r="BS137" s="47"/>
      <c r="BT137" s="117"/>
      <c r="BU137" s="47"/>
      <c r="BV137" s="117"/>
      <c r="BW137" s="47"/>
      <c r="BX137" s="117"/>
      <c r="BY137" s="47"/>
      <c r="BZ137" s="117"/>
      <c r="CA137" s="47"/>
      <c r="CB137" s="117"/>
      <c r="CC137" s="47"/>
      <c r="CD137" s="47"/>
      <c r="CE137" s="47"/>
      <c r="CF137" s="47"/>
      <c r="CG137" s="47"/>
      <c r="CH137" s="47"/>
      <c r="CI137" s="47"/>
      <c r="CJ137" s="47"/>
      <c r="CK137" s="47"/>
      <c r="CL137" s="47"/>
      <c r="CM137" s="47"/>
      <c r="CN137" s="47"/>
      <c r="CO137" s="47"/>
      <c r="CP137" s="47"/>
      <c r="CQ137" s="47"/>
      <c r="CR137" s="47"/>
      <c r="CS137" s="47"/>
      <c r="CT137" s="47"/>
      <c r="CU137" s="47"/>
      <c r="CV137" s="47"/>
      <c r="CW137" s="47"/>
      <c r="CX137" s="47"/>
      <c r="CY137" s="47"/>
      <c r="CZ137" s="47"/>
      <c r="DA137" s="47"/>
      <c r="DB137" s="47"/>
      <c r="DC137" s="47"/>
      <c r="DD137" s="47"/>
      <c r="DE137" s="47"/>
      <c r="DF137" s="47"/>
      <c r="DG137" s="47"/>
      <c r="DH137" s="47"/>
      <c r="DI137" s="47"/>
      <c r="DJ137" s="47"/>
      <c r="DK137" s="47"/>
      <c r="DL137" s="47"/>
      <c r="DM137" s="47"/>
      <c r="DN137" s="47"/>
      <c r="DO137" s="47"/>
      <c r="DP137" s="47"/>
      <c r="DQ137" s="47"/>
      <c r="DR137" s="47"/>
      <c r="DS137" s="47"/>
      <c r="DT137" s="47"/>
      <c r="DU137" s="47"/>
      <c r="DV137" s="47"/>
      <c r="DW137" s="47"/>
      <c r="DX137" s="47"/>
      <c r="DY137" s="47"/>
      <c r="DZ137" s="47"/>
      <c r="EA137" s="47"/>
      <c r="EB137" s="47"/>
      <c r="EC137" s="47"/>
      <c r="ED137" s="47"/>
      <c r="EE137" s="47"/>
      <c r="EF137" s="47"/>
      <c r="EG137" s="47"/>
      <c r="EH137" s="47"/>
      <c r="EI137" s="47"/>
      <c r="EJ137" s="47"/>
      <c r="EK137" s="47"/>
      <c r="EL137" s="47"/>
      <c r="EM137" s="47"/>
      <c r="EN137" s="47"/>
      <c r="EO137" s="47"/>
      <c r="EP137" s="47"/>
      <c r="EQ137" s="47"/>
      <c r="ER137" s="88"/>
      <c r="ES137" s="89"/>
      <c r="ET137" s="52"/>
      <c r="EU137" s="52"/>
      <c r="EV137" s="52"/>
      <c r="EW137" s="52"/>
      <c r="EX137" s="52"/>
      <c r="EY137" s="52"/>
      <c r="EZ137" s="52"/>
      <c r="FA137" s="52"/>
      <c r="FB137" s="52"/>
    </row>
  </sheetData>
  <mergeCells count="104">
    <mergeCell ref="CG94:CG100"/>
    <mergeCell ref="CG101:CG107"/>
    <mergeCell ref="AB8:BE8"/>
    <mergeCell ref="BF8:CI8"/>
    <mergeCell ref="CG73:CG79"/>
    <mergeCell ref="CG80:CG86"/>
    <mergeCell ref="B38:B44"/>
    <mergeCell ref="C38:C44"/>
    <mergeCell ref="B31:B37"/>
    <mergeCell ref="B24:B30"/>
    <mergeCell ref="C24:C30"/>
    <mergeCell ref="D38:D44"/>
    <mergeCell ref="C31:C37"/>
    <mergeCell ref="D31:D37"/>
    <mergeCell ref="E64:K64"/>
    <mergeCell ref="L64:R64"/>
    <mergeCell ref="E45:E51"/>
    <mergeCell ref="E65:K65"/>
    <mergeCell ref="L65:R65"/>
    <mergeCell ref="EW10:EW16"/>
    <mergeCell ref="EY10:EY16"/>
    <mergeCell ref="B10:B16"/>
    <mergeCell ref="C17:C23"/>
    <mergeCell ref="D17:D23"/>
    <mergeCell ref="E17:E23"/>
    <mergeCell ref="E38:E44"/>
    <mergeCell ref="E63:K63"/>
    <mergeCell ref="L63:R63"/>
    <mergeCell ref="A58:E60"/>
    <mergeCell ref="EX10:EX16"/>
    <mergeCell ref="D24:D30"/>
    <mergeCell ref="EW31:EW37"/>
    <mergeCell ref="EX31:EX37"/>
    <mergeCell ref="A10:A37"/>
    <mergeCell ref="C52:C57"/>
    <mergeCell ref="D52:D57"/>
    <mergeCell ref="E52:E57"/>
    <mergeCell ref="A38:A57"/>
    <mergeCell ref="B17:B23"/>
    <mergeCell ref="EY31:EY37"/>
    <mergeCell ref="EZ31:EZ37"/>
    <mergeCell ref="CG87:CG93"/>
    <mergeCell ref="EW17:EW23"/>
    <mergeCell ref="EW24:EW30"/>
    <mergeCell ref="ER58:FA60"/>
    <mergeCell ref="EX17:EX23"/>
    <mergeCell ref="EX24:EX30"/>
    <mergeCell ref="FA17:FA23"/>
    <mergeCell ref="EW45:EW51"/>
    <mergeCell ref="EW38:EW44"/>
    <mergeCell ref="EX38:EX44"/>
    <mergeCell ref="EY38:EY44"/>
    <mergeCell ref="EZ38:EZ44"/>
    <mergeCell ref="FA38:FA44"/>
    <mergeCell ref="EW52:EW57"/>
    <mergeCell ref="EX52:EX57"/>
    <mergeCell ref="EZ10:EZ16"/>
    <mergeCell ref="FA24:FA30"/>
    <mergeCell ref="FA10:FA16"/>
    <mergeCell ref="EY17:EY23"/>
    <mergeCell ref="EZ17:EZ23"/>
    <mergeCell ref="B45:B51"/>
    <mergeCell ref="C45:C51"/>
    <mergeCell ref="D45:D51"/>
    <mergeCell ref="B52:B57"/>
    <mergeCell ref="FA31:FA37"/>
    <mergeCell ref="EY24:EY30"/>
    <mergeCell ref="EZ24:EZ30"/>
    <mergeCell ref="C10:C16"/>
    <mergeCell ref="D10:D16"/>
    <mergeCell ref="E10:E16"/>
    <mergeCell ref="E31:E37"/>
    <mergeCell ref="E24:E30"/>
    <mergeCell ref="EY52:EY57"/>
    <mergeCell ref="EZ52:EZ57"/>
    <mergeCell ref="FA52:FA57"/>
    <mergeCell ref="FA45:FA51"/>
    <mergeCell ref="EZ45:EZ51"/>
    <mergeCell ref="EY45:EY51"/>
    <mergeCell ref="EX45:EX51"/>
    <mergeCell ref="A1:E3"/>
    <mergeCell ref="A4:E4"/>
    <mergeCell ref="A5:E5"/>
    <mergeCell ref="A7:G8"/>
    <mergeCell ref="F3:EQ3"/>
    <mergeCell ref="F5:FA5"/>
    <mergeCell ref="F4:FA4"/>
    <mergeCell ref="F1:FA1"/>
    <mergeCell ref="F2:FA2"/>
    <mergeCell ref="ER3:FA3"/>
    <mergeCell ref="FA7:FA9"/>
    <mergeCell ref="EZ7:EZ9"/>
    <mergeCell ref="ET7:ET9"/>
    <mergeCell ref="ES7:ES9"/>
    <mergeCell ref="ER7:ER9"/>
    <mergeCell ref="EY7:EY9"/>
    <mergeCell ref="EX7:EX9"/>
    <mergeCell ref="EV7:EV9"/>
    <mergeCell ref="EW7:EW9"/>
    <mergeCell ref="DN8:EQ8"/>
    <mergeCell ref="H7:EQ7"/>
    <mergeCell ref="H8:AA8"/>
    <mergeCell ref="CJ8:DM8"/>
    <mergeCell ref="EU7:EU9"/>
  </mergeCells>
  <dataValidations count="1">
    <dataValidation type="list" allowBlank="1" showErrorMessage="1" sqref="D10 D24 D31 D38 D45" xr:uid="{00000000-0002-0000-0100-000000000000}">
      <formula1>"suma,creciente"</formula1>
    </dataValidation>
  </dataValidations>
  <printOptions horizontalCentered="1" verticalCentered="1"/>
  <pageMargins left="0" right="0" top="0.74803149606299213" bottom="0" header="0" footer="0"/>
  <pageSetup scale="19"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99"/>
  <sheetViews>
    <sheetView zoomScale="68" zoomScaleNormal="68" workbookViewId="0">
      <selection activeCell="A6" sqref="A6:V6"/>
    </sheetView>
  </sheetViews>
  <sheetFormatPr baseColWidth="10" defaultColWidth="14.28515625" defaultRowHeight="15" customHeight="1" x14ac:dyDescent="0.25"/>
  <cols>
    <col min="1" max="1" width="14.5703125" customWidth="1"/>
    <col min="2" max="2" width="25.7109375" customWidth="1"/>
    <col min="3" max="3" width="34.7109375" customWidth="1"/>
    <col min="4" max="5" width="8.28515625" customWidth="1"/>
    <col min="6" max="6" width="12.28515625" customWidth="1"/>
    <col min="7" max="18" width="8.28515625" customWidth="1"/>
    <col min="19" max="19" width="8" customWidth="1"/>
    <col min="20" max="20" width="10.85546875" customWidth="1"/>
    <col min="21" max="21" width="9.85546875" customWidth="1"/>
    <col min="22" max="22" width="50.5703125" customWidth="1"/>
    <col min="23" max="23" width="53" customWidth="1"/>
  </cols>
  <sheetData>
    <row r="1" spans="1:28" ht="28.5" customHeight="1" x14ac:dyDescent="0.25">
      <c r="A1" s="640"/>
      <c r="B1" s="482"/>
      <c r="C1" s="482"/>
      <c r="D1" s="654" t="s">
        <v>0</v>
      </c>
      <c r="E1" s="479"/>
      <c r="F1" s="479"/>
      <c r="G1" s="479"/>
      <c r="H1" s="479"/>
      <c r="I1" s="479"/>
      <c r="J1" s="479"/>
      <c r="K1" s="479"/>
      <c r="L1" s="479"/>
      <c r="M1" s="479"/>
      <c r="N1" s="479"/>
      <c r="O1" s="479"/>
      <c r="P1" s="479"/>
      <c r="Q1" s="479"/>
      <c r="R1" s="479"/>
      <c r="S1" s="479"/>
      <c r="T1" s="479"/>
      <c r="U1" s="479"/>
      <c r="V1" s="533"/>
      <c r="W1" s="122"/>
    </row>
    <row r="2" spans="1:28" ht="28.5" customHeight="1" x14ac:dyDescent="0.25">
      <c r="A2" s="484"/>
      <c r="B2" s="485"/>
      <c r="C2" s="485"/>
      <c r="D2" s="655" t="s">
        <v>351</v>
      </c>
      <c r="E2" s="509"/>
      <c r="F2" s="509"/>
      <c r="G2" s="509"/>
      <c r="H2" s="509"/>
      <c r="I2" s="509"/>
      <c r="J2" s="509"/>
      <c r="K2" s="509"/>
      <c r="L2" s="509"/>
      <c r="M2" s="509"/>
      <c r="N2" s="509"/>
      <c r="O2" s="509"/>
      <c r="P2" s="509"/>
      <c r="Q2" s="509"/>
      <c r="R2" s="509"/>
      <c r="S2" s="509"/>
      <c r="T2" s="509"/>
      <c r="U2" s="509"/>
      <c r="V2" s="656"/>
      <c r="W2" s="122"/>
    </row>
    <row r="3" spans="1:28" ht="28.5" customHeight="1" x14ac:dyDescent="0.25">
      <c r="A3" s="487"/>
      <c r="B3" s="488"/>
      <c r="C3" s="488"/>
      <c r="D3" s="658" t="s">
        <v>352</v>
      </c>
      <c r="E3" s="496"/>
      <c r="F3" s="496"/>
      <c r="G3" s="496"/>
      <c r="H3" s="496"/>
      <c r="I3" s="496"/>
      <c r="J3" s="496"/>
      <c r="K3" s="496"/>
      <c r="L3" s="496"/>
      <c r="M3" s="496"/>
      <c r="N3" s="496"/>
      <c r="O3" s="496"/>
      <c r="P3" s="496"/>
      <c r="Q3" s="496"/>
      <c r="R3" s="496"/>
      <c r="S3" s="496"/>
      <c r="T3" s="496"/>
      <c r="U3" s="659"/>
      <c r="V3" s="123" t="s">
        <v>353</v>
      </c>
      <c r="W3" s="122"/>
    </row>
    <row r="4" spans="1:28" ht="28.5" customHeight="1" x14ac:dyDescent="0.25">
      <c r="A4" s="643" t="s">
        <v>4</v>
      </c>
      <c r="B4" s="479"/>
      <c r="C4" s="533"/>
      <c r="D4" s="621" t="s">
        <v>5</v>
      </c>
      <c r="E4" s="505"/>
      <c r="F4" s="505"/>
      <c r="G4" s="505"/>
      <c r="H4" s="505"/>
      <c r="I4" s="505"/>
      <c r="J4" s="505"/>
      <c r="K4" s="505"/>
      <c r="L4" s="505"/>
      <c r="M4" s="505"/>
      <c r="N4" s="505"/>
      <c r="O4" s="505"/>
      <c r="P4" s="505"/>
      <c r="Q4" s="505"/>
      <c r="R4" s="505"/>
      <c r="S4" s="505"/>
      <c r="T4" s="505"/>
      <c r="U4" s="505"/>
      <c r="V4" s="506"/>
      <c r="W4" s="122"/>
    </row>
    <row r="5" spans="1:28" ht="28.5" customHeight="1" thickBot="1" x14ac:dyDescent="0.3">
      <c r="A5" s="641" t="s">
        <v>6</v>
      </c>
      <c r="B5" s="496"/>
      <c r="C5" s="642"/>
      <c r="D5" s="622" t="s">
        <v>7</v>
      </c>
      <c r="E5" s="491"/>
      <c r="F5" s="491"/>
      <c r="G5" s="491"/>
      <c r="H5" s="491"/>
      <c r="I5" s="491"/>
      <c r="J5" s="491"/>
      <c r="K5" s="491"/>
      <c r="L5" s="491"/>
      <c r="M5" s="491"/>
      <c r="N5" s="491"/>
      <c r="O5" s="491"/>
      <c r="P5" s="491"/>
      <c r="Q5" s="491"/>
      <c r="R5" s="491"/>
      <c r="S5" s="491"/>
      <c r="T5" s="491"/>
      <c r="U5" s="491"/>
      <c r="V5" s="492"/>
      <c r="W5" s="122"/>
    </row>
    <row r="6" spans="1:28" ht="28.5" customHeight="1" thickBot="1" x14ac:dyDescent="0.3">
      <c r="A6" s="646"/>
      <c r="B6" s="505"/>
      <c r="C6" s="505"/>
      <c r="D6" s="505"/>
      <c r="E6" s="505"/>
      <c r="F6" s="505"/>
      <c r="G6" s="505"/>
      <c r="H6" s="505"/>
      <c r="I6" s="505"/>
      <c r="J6" s="505"/>
      <c r="K6" s="505"/>
      <c r="L6" s="505"/>
      <c r="M6" s="505"/>
      <c r="N6" s="505"/>
      <c r="O6" s="505"/>
      <c r="P6" s="505"/>
      <c r="Q6" s="505"/>
      <c r="R6" s="505"/>
      <c r="S6" s="505"/>
      <c r="T6" s="505"/>
      <c r="U6" s="505"/>
      <c r="V6" s="506"/>
      <c r="W6" s="122"/>
    </row>
    <row r="7" spans="1:28" ht="37.5" customHeight="1" x14ac:dyDescent="0.25">
      <c r="A7" s="597" t="s">
        <v>354</v>
      </c>
      <c r="B7" s="644" t="s">
        <v>355</v>
      </c>
      <c r="C7" s="644" t="s">
        <v>356</v>
      </c>
      <c r="D7" s="651" t="s">
        <v>357</v>
      </c>
      <c r="E7" s="648"/>
      <c r="F7" s="652" t="s">
        <v>358</v>
      </c>
      <c r="G7" s="653"/>
      <c r="H7" s="653"/>
      <c r="I7" s="653"/>
      <c r="J7" s="653"/>
      <c r="K7" s="653"/>
      <c r="L7" s="653"/>
      <c r="M7" s="653"/>
      <c r="N7" s="653"/>
      <c r="O7" s="653"/>
      <c r="P7" s="653"/>
      <c r="Q7" s="653"/>
      <c r="R7" s="653"/>
      <c r="S7" s="648"/>
      <c r="T7" s="647" t="s">
        <v>359</v>
      </c>
      <c r="U7" s="648"/>
      <c r="V7" s="649" t="s">
        <v>751</v>
      </c>
      <c r="W7" s="124"/>
    </row>
    <row r="8" spans="1:28" ht="51.75" customHeight="1" thickBot="1" x14ac:dyDescent="0.3">
      <c r="A8" s="600"/>
      <c r="B8" s="645"/>
      <c r="C8" s="645"/>
      <c r="D8" s="125" t="s">
        <v>360</v>
      </c>
      <c r="E8" s="125" t="s">
        <v>361</v>
      </c>
      <c r="F8" s="125" t="s">
        <v>362</v>
      </c>
      <c r="G8" s="126" t="s">
        <v>363</v>
      </c>
      <c r="H8" s="126" t="s">
        <v>364</v>
      </c>
      <c r="I8" s="126" t="s">
        <v>365</v>
      </c>
      <c r="J8" s="126" t="s">
        <v>366</v>
      </c>
      <c r="K8" s="126" t="s">
        <v>367</v>
      </c>
      <c r="L8" s="126" t="s">
        <v>368</v>
      </c>
      <c r="M8" s="126" t="s">
        <v>369</v>
      </c>
      <c r="N8" s="126" t="s">
        <v>370</v>
      </c>
      <c r="O8" s="126" t="s">
        <v>371</v>
      </c>
      <c r="P8" s="126" t="s">
        <v>372</v>
      </c>
      <c r="Q8" s="126" t="s">
        <v>373</v>
      </c>
      <c r="R8" s="126" t="s">
        <v>374</v>
      </c>
      <c r="S8" s="127" t="s">
        <v>375</v>
      </c>
      <c r="T8" s="127" t="s">
        <v>376</v>
      </c>
      <c r="U8" s="127" t="s">
        <v>377</v>
      </c>
      <c r="V8" s="650"/>
      <c r="W8" s="366"/>
      <c r="X8" s="353"/>
      <c r="Y8" s="353"/>
      <c r="Z8" s="353"/>
    </row>
    <row r="9" spans="1:28" ht="38.25" customHeight="1" x14ac:dyDescent="0.25">
      <c r="A9" s="636" t="s">
        <v>378</v>
      </c>
      <c r="B9" s="657" t="s">
        <v>333</v>
      </c>
      <c r="C9" s="624" t="s">
        <v>379</v>
      </c>
      <c r="D9" s="613" t="s">
        <v>380</v>
      </c>
      <c r="E9" s="613"/>
      <c r="F9" s="141" t="s">
        <v>381</v>
      </c>
      <c r="G9" s="369">
        <v>0</v>
      </c>
      <c r="H9" s="369">
        <v>0.1</v>
      </c>
      <c r="I9" s="369">
        <v>0.1</v>
      </c>
      <c r="J9" s="369">
        <v>0.1</v>
      </c>
      <c r="K9" s="369">
        <v>0.1</v>
      </c>
      <c r="L9" s="370">
        <v>0.1</v>
      </c>
      <c r="M9" s="369">
        <v>0.1</v>
      </c>
      <c r="N9" s="369">
        <v>0.1</v>
      </c>
      <c r="O9" s="369">
        <v>0.1</v>
      </c>
      <c r="P9" s="369">
        <v>0.1</v>
      </c>
      <c r="Q9" s="369">
        <v>0.1</v>
      </c>
      <c r="R9" s="369"/>
      <c r="S9" s="128">
        <f t="shared" ref="S9:S22" si="0">SUM(G9:R9)</f>
        <v>0.99999999999999989</v>
      </c>
      <c r="T9" s="623">
        <v>0.15</v>
      </c>
      <c r="U9" s="620">
        <v>15</v>
      </c>
      <c r="V9" s="618" t="s">
        <v>752</v>
      </c>
      <c r="W9" s="366"/>
      <c r="X9" s="353"/>
      <c r="Y9" s="353"/>
      <c r="Z9" s="353"/>
    </row>
    <row r="10" spans="1:28" ht="38.25" customHeight="1" x14ac:dyDescent="0.25">
      <c r="A10" s="637"/>
      <c r="B10" s="635"/>
      <c r="C10" s="614"/>
      <c r="D10" s="614"/>
      <c r="E10" s="614"/>
      <c r="F10" s="142" t="s">
        <v>382</v>
      </c>
      <c r="G10" s="371">
        <v>0</v>
      </c>
      <c r="H10" s="371">
        <v>0</v>
      </c>
      <c r="I10" s="371">
        <v>0.2</v>
      </c>
      <c r="J10" s="371">
        <v>0.1</v>
      </c>
      <c r="K10" s="371">
        <v>0.1</v>
      </c>
      <c r="L10" s="372">
        <v>0.1</v>
      </c>
      <c r="M10" s="371">
        <v>0.1</v>
      </c>
      <c r="N10" s="371">
        <v>0.1</v>
      </c>
      <c r="O10" s="371">
        <v>0.1</v>
      </c>
      <c r="P10" s="371">
        <v>0.1</v>
      </c>
      <c r="Q10" s="373">
        <v>0.08</v>
      </c>
      <c r="R10" s="373">
        <v>0.02</v>
      </c>
      <c r="S10" s="129">
        <f t="shared" si="0"/>
        <v>0.99999999999999989</v>
      </c>
      <c r="T10" s="616"/>
      <c r="U10" s="617"/>
      <c r="V10" s="619"/>
      <c r="W10" s="366"/>
      <c r="X10" s="353"/>
      <c r="Y10" s="353"/>
      <c r="Z10" s="353"/>
    </row>
    <row r="11" spans="1:28" ht="38.25" customHeight="1" x14ac:dyDescent="0.25">
      <c r="A11" s="637"/>
      <c r="B11" s="639" t="s">
        <v>383</v>
      </c>
      <c r="C11" s="624" t="s">
        <v>384</v>
      </c>
      <c r="D11" s="613" t="s">
        <v>380</v>
      </c>
      <c r="E11" s="613"/>
      <c r="F11" s="141" t="s">
        <v>381</v>
      </c>
      <c r="G11" s="369">
        <v>0</v>
      </c>
      <c r="H11" s="369">
        <v>0.1</v>
      </c>
      <c r="I11" s="369">
        <v>0.1</v>
      </c>
      <c r="J11" s="369">
        <v>0.1</v>
      </c>
      <c r="K11" s="369">
        <v>0.1</v>
      </c>
      <c r="L11" s="370">
        <v>0.1</v>
      </c>
      <c r="M11" s="369">
        <v>0.1</v>
      </c>
      <c r="N11" s="369">
        <v>0.1</v>
      </c>
      <c r="O11" s="369">
        <v>0.1</v>
      </c>
      <c r="P11" s="369">
        <v>0.1</v>
      </c>
      <c r="Q11" s="369">
        <v>0.1</v>
      </c>
      <c r="R11" s="369"/>
      <c r="S11" s="128">
        <f t="shared" si="0"/>
        <v>0.99999999999999989</v>
      </c>
      <c r="T11" s="615">
        <v>0.15</v>
      </c>
      <c r="U11" s="620">
        <v>15</v>
      </c>
      <c r="V11" s="618" t="s">
        <v>749</v>
      </c>
      <c r="W11" s="366"/>
      <c r="X11" s="353"/>
      <c r="Y11" s="353"/>
      <c r="Z11" s="353"/>
    </row>
    <row r="12" spans="1:28" ht="38.25" customHeight="1" x14ac:dyDescent="0.25">
      <c r="A12" s="637"/>
      <c r="B12" s="614"/>
      <c r="C12" s="614"/>
      <c r="D12" s="614"/>
      <c r="E12" s="614"/>
      <c r="F12" s="142" t="s">
        <v>382</v>
      </c>
      <c r="G12" s="371">
        <v>0</v>
      </c>
      <c r="H12" s="371">
        <v>0</v>
      </c>
      <c r="I12" s="371">
        <v>0.1</v>
      </c>
      <c r="J12" s="371">
        <v>0.1</v>
      </c>
      <c r="K12" s="371">
        <v>0.1</v>
      </c>
      <c r="L12" s="372">
        <v>0.1</v>
      </c>
      <c r="M12" s="371">
        <v>0.1</v>
      </c>
      <c r="N12" s="371">
        <v>0.1</v>
      </c>
      <c r="O12" s="371">
        <v>0.3</v>
      </c>
      <c r="P12" s="371">
        <v>0.1</v>
      </c>
      <c r="Q12" s="373"/>
      <c r="R12" s="373"/>
      <c r="S12" s="129">
        <f t="shared" si="0"/>
        <v>0.99999999999999989</v>
      </c>
      <c r="T12" s="617"/>
      <c r="U12" s="617"/>
      <c r="V12" s="619"/>
      <c r="W12" s="366"/>
      <c r="X12" s="353"/>
      <c r="Y12" s="353"/>
      <c r="Z12" s="353"/>
    </row>
    <row r="13" spans="1:28" ht="38.25" customHeight="1" x14ac:dyDescent="0.25">
      <c r="A13" s="637"/>
      <c r="B13" s="634" t="s">
        <v>339</v>
      </c>
      <c r="C13" s="624" t="s">
        <v>385</v>
      </c>
      <c r="D13" s="613" t="s">
        <v>380</v>
      </c>
      <c r="E13" s="613"/>
      <c r="F13" s="141" t="s">
        <v>381</v>
      </c>
      <c r="G13" s="369">
        <v>0</v>
      </c>
      <c r="H13" s="369">
        <v>0.1</v>
      </c>
      <c r="I13" s="369">
        <v>0.1</v>
      </c>
      <c r="J13" s="369">
        <v>0.1</v>
      </c>
      <c r="K13" s="369">
        <v>0.1</v>
      </c>
      <c r="L13" s="370">
        <v>0.1</v>
      </c>
      <c r="M13" s="369">
        <v>0.1</v>
      </c>
      <c r="N13" s="369">
        <v>0.1</v>
      </c>
      <c r="O13" s="369">
        <v>0.1</v>
      </c>
      <c r="P13" s="369">
        <v>0.1</v>
      </c>
      <c r="Q13" s="369">
        <v>0.1</v>
      </c>
      <c r="R13" s="369"/>
      <c r="S13" s="128">
        <f t="shared" si="0"/>
        <v>0.99999999999999989</v>
      </c>
      <c r="T13" s="615">
        <v>0.2</v>
      </c>
      <c r="U13" s="620">
        <v>15</v>
      </c>
      <c r="V13" s="618" t="s">
        <v>748</v>
      </c>
      <c r="W13" s="366"/>
      <c r="X13" s="353"/>
      <c r="Y13" s="285"/>
      <c r="Z13" s="285"/>
      <c r="AA13" s="284"/>
      <c r="AB13" s="285"/>
    </row>
    <row r="14" spans="1:28" ht="38.25" customHeight="1" x14ac:dyDescent="0.25">
      <c r="A14" s="637"/>
      <c r="B14" s="635"/>
      <c r="C14" s="614"/>
      <c r="D14" s="614"/>
      <c r="E14" s="614"/>
      <c r="F14" s="142" t="s">
        <v>382</v>
      </c>
      <c r="G14" s="371">
        <v>0</v>
      </c>
      <c r="H14" s="371">
        <v>0</v>
      </c>
      <c r="I14" s="371">
        <v>0.2</v>
      </c>
      <c r="J14" s="371">
        <v>0.2</v>
      </c>
      <c r="K14" s="371">
        <v>0.1</v>
      </c>
      <c r="L14" s="372">
        <v>0.05</v>
      </c>
      <c r="M14" s="371">
        <v>0.1</v>
      </c>
      <c r="N14" s="371">
        <v>0.1</v>
      </c>
      <c r="O14" s="371">
        <v>0.1</v>
      </c>
      <c r="P14" s="371">
        <v>0.15</v>
      </c>
      <c r="Q14" s="373"/>
      <c r="R14" s="373"/>
      <c r="S14" s="129">
        <f t="shared" si="0"/>
        <v>1</v>
      </c>
      <c r="T14" s="616"/>
      <c r="U14" s="617"/>
      <c r="V14" s="619"/>
      <c r="W14" s="366"/>
      <c r="X14" s="353"/>
      <c r="Y14" s="367"/>
      <c r="Z14" s="367"/>
      <c r="AA14" s="282"/>
    </row>
    <row r="15" spans="1:28" ht="38.25" customHeight="1" x14ac:dyDescent="0.25">
      <c r="A15" s="637"/>
      <c r="B15" s="635"/>
      <c r="C15" s="624" t="s">
        <v>386</v>
      </c>
      <c r="D15" s="613" t="s">
        <v>380</v>
      </c>
      <c r="E15" s="613"/>
      <c r="F15" s="141" t="s">
        <v>381</v>
      </c>
      <c r="G15" s="369">
        <v>0.05</v>
      </c>
      <c r="H15" s="369">
        <v>0.05</v>
      </c>
      <c r="I15" s="369">
        <v>0.1</v>
      </c>
      <c r="J15" s="369">
        <v>0.1</v>
      </c>
      <c r="K15" s="369">
        <v>0.1</v>
      </c>
      <c r="L15" s="370">
        <v>0.1</v>
      </c>
      <c r="M15" s="369">
        <v>0.1</v>
      </c>
      <c r="N15" s="369">
        <v>0.1</v>
      </c>
      <c r="O15" s="369">
        <v>0.1</v>
      </c>
      <c r="P15" s="369">
        <v>0.1</v>
      </c>
      <c r="Q15" s="369">
        <v>0.1</v>
      </c>
      <c r="R15" s="369"/>
      <c r="S15" s="128">
        <f t="shared" si="0"/>
        <v>0.99999999999999989</v>
      </c>
      <c r="T15" s="616"/>
      <c r="U15" s="620">
        <v>5</v>
      </c>
      <c r="V15" s="618" t="s">
        <v>757</v>
      </c>
      <c r="W15" s="366"/>
      <c r="X15" s="353"/>
      <c r="Y15" s="353"/>
      <c r="Z15" s="353"/>
      <c r="AA15" s="282"/>
      <c r="AB15" s="283"/>
    </row>
    <row r="16" spans="1:28" ht="38.25" customHeight="1" x14ac:dyDescent="0.25">
      <c r="A16" s="638"/>
      <c r="B16" s="635"/>
      <c r="C16" s="614"/>
      <c r="D16" s="614"/>
      <c r="E16" s="614"/>
      <c r="F16" s="142" t="s">
        <v>382</v>
      </c>
      <c r="G16" s="371">
        <v>0.05</v>
      </c>
      <c r="H16" s="371">
        <v>0.05</v>
      </c>
      <c r="I16" s="371">
        <v>0.1</v>
      </c>
      <c r="J16" s="371">
        <v>0.01</v>
      </c>
      <c r="K16" s="371">
        <v>0.1</v>
      </c>
      <c r="L16" s="372">
        <v>0.1</v>
      </c>
      <c r="M16" s="371">
        <v>0.1</v>
      </c>
      <c r="N16" s="371">
        <v>0.1</v>
      </c>
      <c r="O16" s="371">
        <v>0.1</v>
      </c>
      <c r="P16" s="371">
        <v>0.1</v>
      </c>
      <c r="Q16" s="373">
        <v>0.1</v>
      </c>
      <c r="R16" s="373">
        <v>0.09</v>
      </c>
      <c r="S16" s="129">
        <f t="shared" si="0"/>
        <v>0.99999999999999989</v>
      </c>
      <c r="T16" s="617"/>
      <c r="U16" s="617"/>
      <c r="V16" s="619"/>
      <c r="W16" s="366"/>
      <c r="X16" s="353"/>
      <c r="Y16" s="353"/>
      <c r="Z16" s="353"/>
    </row>
    <row r="17" spans="1:26" ht="192" customHeight="1" x14ac:dyDescent="0.25">
      <c r="A17" s="636" t="s">
        <v>387</v>
      </c>
      <c r="B17" s="634" t="s">
        <v>722</v>
      </c>
      <c r="C17" s="624" t="s">
        <v>388</v>
      </c>
      <c r="D17" s="613" t="s">
        <v>380</v>
      </c>
      <c r="E17" s="613"/>
      <c r="F17" s="141" t="s">
        <v>381</v>
      </c>
      <c r="G17" s="369">
        <v>0.05</v>
      </c>
      <c r="H17" s="369">
        <v>0.05</v>
      </c>
      <c r="I17" s="369">
        <v>0.1</v>
      </c>
      <c r="J17" s="369">
        <v>0.1</v>
      </c>
      <c r="K17" s="369">
        <v>0.1</v>
      </c>
      <c r="L17" s="370">
        <v>0.1</v>
      </c>
      <c r="M17" s="369">
        <v>0.1</v>
      </c>
      <c r="N17" s="369">
        <v>0.1</v>
      </c>
      <c r="O17" s="369">
        <v>0.1</v>
      </c>
      <c r="P17" s="369">
        <v>0.1</v>
      </c>
      <c r="Q17" s="369">
        <v>0.1</v>
      </c>
      <c r="R17" s="369"/>
      <c r="S17" s="128">
        <f t="shared" si="0"/>
        <v>0.99999999999999989</v>
      </c>
      <c r="T17" s="630">
        <v>0.5</v>
      </c>
      <c r="U17" s="620">
        <v>15</v>
      </c>
      <c r="V17" s="618" t="s">
        <v>754</v>
      </c>
      <c r="W17" s="611"/>
      <c r="X17" s="611"/>
      <c r="Y17" s="611"/>
      <c r="Z17" s="353"/>
    </row>
    <row r="18" spans="1:26" ht="192" customHeight="1" x14ac:dyDescent="0.25">
      <c r="A18" s="637"/>
      <c r="B18" s="635"/>
      <c r="C18" s="614"/>
      <c r="D18" s="614"/>
      <c r="E18" s="614"/>
      <c r="F18" s="142" t="s">
        <v>382</v>
      </c>
      <c r="G18" s="371">
        <v>0.05</v>
      </c>
      <c r="H18" s="371">
        <v>0.05</v>
      </c>
      <c r="I18" s="371">
        <v>0.1</v>
      </c>
      <c r="J18" s="371">
        <v>0.1</v>
      </c>
      <c r="K18" s="371">
        <v>0.1</v>
      </c>
      <c r="L18" s="372">
        <v>0.1</v>
      </c>
      <c r="M18" s="371">
        <v>0.1</v>
      </c>
      <c r="N18" s="371">
        <v>0.1</v>
      </c>
      <c r="O18" s="371">
        <v>0.1</v>
      </c>
      <c r="P18" s="371">
        <v>0.1</v>
      </c>
      <c r="Q18" s="373">
        <v>0.08</v>
      </c>
      <c r="R18" s="373">
        <v>0.02</v>
      </c>
      <c r="S18" s="129">
        <f t="shared" si="0"/>
        <v>0.99999999999999989</v>
      </c>
      <c r="T18" s="616"/>
      <c r="U18" s="617"/>
      <c r="V18" s="629"/>
      <c r="W18" s="611"/>
      <c r="X18" s="611"/>
      <c r="Y18" s="611"/>
      <c r="Z18" s="353"/>
    </row>
    <row r="19" spans="1:26" ht="38.25" customHeight="1" x14ac:dyDescent="0.25">
      <c r="A19" s="637"/>
      <c r="B19" s="635"/>
      <c r="C19" s="624" t="s">
        <v>389</v>
      </c>
      <c r="D19" s="613" t="s">
        <v>380</v>
      </c>
      <c r="E19" s="613"/>
      <c r="F19" s="141" t="s">
        <v>381</v>
      </c>
      <c r="G19" s="369">
        <v>0</v>
      </c>
      <c r="H19" s="369">
        <v>0.1</v>
      </c>
      <c r="I19" s="369">
        <v>0.1</v>
      </c>
      <c r="J19" s="369">
        <v>0.1</v>
      </c>
      <c r="K19" s="369">
        <v>0.1</v>
      </c>
      <c r="L19" s="370">
        <v>0.1</v>
      </c>
      <c r="M19" s="369">
        <v>0.1</v>
      </c>
      <c r="N19" s="369">
        <v>0.1</v>
      </c>
      <c r="O19" s="369">
        <v>0.1</v>
      </c>
      <c r="P19" s="369">
        <v>0.1</v>
      </c>
      <c r="Q19" s="369">
        <v>0.1</v>
      </c>
      <c r="R19" s="369"/>
      <c r="S19" s="128">
        <f t="shared" si="0"/>
        <v>0.99999999999999989</v>
      </c>
      <c r="T19" s="616"/>
      <c r="U19" s="626">
        <v>20</v>
      </c>
      <c r="V19" s="628" t="s">
        <v>750</v>
      </c>
      <c r="W19" s="612"/>
      <c r="X19" s="612"/>
      <c r="Y19" s="612"/>
      <c r="Z19" s="353"/>
    </row>
    <row r="20" spans="1:26" ht="38.25" customHeight="1" x14ac:dyDescent="0.25">
      <c r="A20" s="637"/>
      <c r="B20" s="635"/>
      <c r="C20" s="614"/>
      <c r="D20" s="614"/>
      <c r="E20" s="614"/>
      <c r="F20" s="142" t="s">
        <v>382</v>
      </c>
      <c r="G20" s="371">
        <v>0</v>
      </c>
      <c r="H20" s="371">
        <v>0.1</v>
      </c>
      <c r="I20" s="371">
        <v>0.1</v>
      </c>
      <c r="J20" s="371">
        <v>0</v>
      </c>
      <c r="K20" s="371">
        <v>0.2</v>
      </c>
      <c r="L20" s="371">
        <v>0.1</v>
      </c>
      <c r="M20" s="371">
        <v>0.1</v>
      </c>
      <c r="N20" s="371">
        <v>0.4</v>
      </c>
      <c r="O20" s="371">
        <v>0</v>
      </c>
      <c r="P20" s="371"/>
      <c r="Q20" s="373"/>
      <c r="R20" s="373"/>
      <c r="S20" s="129">
        <f>SUM(G20:R20)</f>
        <v>1</v>
      </c>
      <c r="T20" s="616"/>
      <c r="U20" s="627"/>
      <c r="V20" s="628"/>
      <c r="W20" s="612"/>
      <c r="X20" s="612"/>
      <c r="Y20" s="612"/>
      <c r="Z20" s="353"/>
    </row>
    <row r="21" spans="1:26" ht="148.5" customHeight="1" x14ac:dyDescent="0.25">
      <c r="A21" s="637"/>
      <c r="B21" s="635"/>
      <c r="C21" s="624" t="s">
        <v>390</v>
      </c>
      <c r="D21" s="613" t="s">
        <v>380</v>
      </c>
      <c r="E21" s="613"/>
      <c r="F21" s="141" t="s">
        <v>381</v>
      </c>
      <c r="G21" s="369">
        <v>0</v>
      </c>
      <c r="H21" s="369">
        <v>0.1</v>
      </c>
      <c r="I21" s="369">
        <v>0.1</v>
      </c>
      <c r="J21" s="369">
        <v>0.1</v>
      </c>
      <c r="K21" s="369">
        <v>0.1</v>
      </c>
      <c r="L21" s="370">
        <v>0.1</v>
      </c>
      <c r="M21" s="369">
        <v>0.1</v>
      </c>
      <c r="N21" s="369">
        <v>0.1</v>
      </c>
      <c r="O21" s="369">
        <v>0.1</v>
      </c>
      <c r="P21" s="369">
        <v>0.1</v>
      </c>
      <c r="Q21" s="369">
        <v>0.1</v>
      </c>
      <c r="R21" s="369">
        <v>0</v>
      </c>
      <c r="S21" s="128">
        <f t="shared" si="0"/>
        <v>0.99999999999999989</v>
      </c>
      <c r="T21" s="616"/>
      <c r="U21" s="626">
        <v>15</v>
      </c>
      <c r="V21" s="625" t="s">
        <v>753</v>
      </c>
      <c r="W21" s="610"/>
      <c r="X21" s="610"/>
      <c r="Y21" s="610"/>
      <c r="Z21" s="353"/>
    </row>
    <row r="22" spans="1:26" ht="148.5" customHeight="1" x14ac:dyDescent="0.25">
      <c r="A22" s="638"/>
      <c r="B22" s="614"/>
      <c r="C22" s="614"/>
      <c r="D22" s="614"/>
      <c r="E22" s="614"/>
      <c r="F22" s="142" t="s">
        <v>382</v>
      </c>
      <c r="G22" s="371">
        <v>0</v>
      </c>
      <c r="H22" s="371">
        <v>0.1</v>
      </c>
      <c r="I22" s="371">
        <v>0.1</v>
      </c>
      <c r="J22" s="371">
        <v>0.1</v>
      </c>
      <c r="K22" s="371">
        <v>0.1</v>
      </c>
      <c r="L22" s="372">
        <v>0.1</v>
      </c>
      <c r="M22" s="371">
        <v>0.1</v>
      </c>
      <c r="N22" s="371">
        <v>0.1</v>
      </c>
      <c r="O22" s="371">
        <v>0.1</v>
      </c>
      <c r="P22" s="371">
        <v>0.1</v>
      </c>
      <c r="Q22" s="371">
        <v>0.08</v>
      </c>
      <c r="R22" s="373">
        <v>0.02</v>
      </c>
      <c r="S22" s="129">
        <f t="shared" si="0"/>
        <v>0.99999999999999989</v>
      </c>
      <c r="T22" s="617"/>
      <c r="U22" s="627"/>
      <c r="V22" s="625"/>
      <c r="W22" s="610"/>
      <c r="X22" s="610"/>
      <c r="Y22" s="610"/>
      <c r="Z22" s="353"/>
    </row>
    <row r="23" spans="1:26" ht="28.5" customHeight="1" thickBot="1" x14ac:dyDescent="0.3">
      <c r="A23" s="631" t="s">
        <v>391</v>
      </c>
      <c r="B23" s="632"/>
      <c r="C23" s="632"/>
      <c r="D23" s="632"/>
      <c r="E23" s="632"/>
      <c r="F23" s="632"/>
      <c r="G23" s="632"/>
      <c r="H23" s="632"/>
      <c r="I23" s="632"/>
      <c r="J23" s="632"/>
      <c r="K23" s="632"/>
      <c r="L23" s="632"/>
      <c r="M23" s="632"/>
      <c r="N23" s="632"/>
      <c r="O23" s="632"/>
      <c r="P23" s="632"/>
      <c r="Q23" s="632"/>
      <c r="R23" s="632"/>
      <c r="S23" s="633"/>
      <c r="T23" s="374">
        <f>SUM(T9:T22)</f>
        <v>1</v>
      </c>
      <c r="U23" s="375">
        <f>SUM(U9:U22)</f>
        <v>100</v>
      </c>
      <c r="V23" s="376"/>
      <c r="W23" s="368"/>
      <c r="X23" s="353"/>
      <c r="Y23" s="353"/>
      <c r="Z23" s="353"/>
    </row>
    <row r="24" spans="1:26" ht="14.25" customHeight="1" x14ac:dyDescent="0.25">
      <c r="A24" s="124"/>
      <c r="B24" s="124"/>
      <c r="C24" s="130"/>
      <c r="D24" s="124"/>
      <c r="E24" s="124"/>
      <c r="F24" s="124"/>
      <c r="G24" s="124"/>
      <c r="H24" s="124"/>
      <c r="I24" s="124"/>
      <c r="J24" s="124"/>
      <c r="K24" s="124"/>
      <c r="L24" s="124"/>
      <c r="M24" s="124"/>
      <c r="N24" s="131"/>
      <c r="O24" s="131"/>
      <c r="P24" s="131"/>
      <c r="Q24" s="131"/>
      <c r="R24" s="131"/>
      <c r="S24" s="131"/>
      <c r="T24" s="131"/>
      <c r="U24" s="132"/>
      <c r="V24" s="133"/>
      <c r="W24" s="122"/>
    </row>
    <row r="25" spans="1:26" x14ac:dyDescent="0.25">
      <c r="A25" s="124"/>
      <c r="B25" s="124"/>
      <c r="C25" s="130"/>
      <c r="D25" s="124"/>
      <c r="E25" s="124"/>
      <c r="F25" s="124"/>
      <c r="G25" s="124"/>
      <c r="H25" s="124"/>
      <c r="I25" s="124"/>
      <c r="J25" s="124"/>
      <c r="K25" s="124"/>
      <c r="L25" s="124"/>
      <c r="M25" s="124"/>
      <c r="N25" s="131"/>
      <c r="O25" s="131"/>
      <c r="P25" s="131"/>
      <c r="Q25" s="131"/>
      <c r="R25" s="131"/>
      <c r="S25" s="131"/>
      <c r="T25" s="131"/>
      <c r="U25" s="131"/>
      <c r="V25" s="133"/>
      <c r="W25" s="122"/>
    </row>
    <row r="26" spans="1:26" ht="14.25" customHeight="1" x14ac:dyDescent="0.25">
      <c r="A26" s="124"/>
      <c r="B26" s="124"/>
      <c r="C26" s="130"/>
      <c r="D26" s="124"/>
      <c r="E26" s="124"/>
      <c r="F26" s="124"/>
      <c r="G26" s="124"/>
      <c r="H26" s="124"/>
      <c r="I26" s="124"/>
      <c r="J26" s="124"/>
      <c r="K26" s="124"/>
      <c r="L26" s="124"/>
      <c r="M26" s="124"/>
      <c r="N26" s="131"/>
      <c r="O26" s="131"/>
      <c r="P26" s="131"/>
      <c r="Q26" s="131"/>
      <c r="R26" s="131"/>
      <c r="S26" s="131"/>
      <c r="T26" s="131"/>
      <c r="U26" s="131"/>
      <c r="V26" s="133"/>
      <c r="W26" s="134"/>
    </row>
    <row r="27" spans="1:26" ht="28.5" customHeight="1" x14ac:dyDescent="0.25">
      <c r="A27" s="46" t="s">
        <v>188</v>
      </c>
      <c r="B27" s="512" t="s">
        <v>189</v>
      </c>
      <c r="C27" s="509"/>
      <c r="D27" s="509"/>
      <c r="E27" s="509"/>
      <c r="F27" s="509"/>
      <c r="G27" s="509"/>
      <c r="H27" s="510"/>
      <c r="I27" s="513" t="s">
        <v>190</v>
      </c>
      <c r="J27" s="509"/>
      <c r="K27" s="509"/>
      <c r="L27" s="509"/>
      <c r="M27" s="509"/>
      <c r="N27" s="509"/>
      <c r="O27" s="510"/>
      <c r="P27" s="131"/>
      <c r="Q27" s="131"/>
      <c r="R27" s="131"/>
      <c r="S27" s="131"/>
      <c r="T27" s="131"/>
      <c r="U27" s="131"/>
      <c r="V27" s="133"/>
      <c r="W27" s="122"/>
    </row>
    <row r="28" spans="1:26" ht="28.5" customHeight="1" x14ac:dyDescent="0.25">
      <c r="A28" s="49">
        <v>13</v>
      </c>
      <c r="B28" s="508" t="s">
        <v>191</v>
      </c>
      <c r="C28" s="509"/>
      <c r="D28" s="509"/>
      <c r="E28" s="509"/>
      <c r="F28" s="509"/>
      <c r="G28" s="509"/>
      <c r="H28" s="510"/>
      <c r="I28" s="508" t="s">
        <v>192</v>
      </c>
      <c r="J28" s="509"/>
      <c r="K28" s="509"/>
      <c r="L28" s="509"/>
      <c r="M28" s="509"/>
      <c r="N28" s="509"/>
      <c r="O28" s="510"/>
      <c r="P28" s="131"/>
      <c r="Q28" s="131"/>
      <c r="R28" s="131"/>
      <c r="S28" s="131"/>
      <c r="T28" s="131"/>
      <c r="U28" s="131"/>
      <c r="V28" s="133"/>
      <c r="W28" s="122"/>
    </row>
    <row r="29" spans="1:26" ht="28.5" customHeight="1" x14ac:dyDescent="0.25">
      <c r="A29" s="49">
        <v>14</v>
      </c>
      <c r="B29" s="508" t="s">
        <v>193</v>
      </c>
      <c r="C29" s="509"/>
      <c r="D29" s="509"/>
      <c r="E29" s="509"/>
      <c r="F29" s="509"/>
      <c r="G29" s="509"/>
      <c r="H29" s="510"/>
      <c r="I29" s="511" t="s">
        <v>194</v>
      </c>
      <c r="J29" s="509"/>
      <c r="K29" s="509"/>
      <c r="L29" s="509"/>
      <c r="M29" s="509"/>
      <c r="N29" s="509"/>
      <c r="O29" s="510"/>
      <c r="P29" s="131"/>
      <c r="Q29" s="131"/>
      <c r="R29" s="131"/>
      <c r="S29" s="131"/>
      <c r="T29" s="131"/>
      <c r="U29" s="131"/>
      <c r="V29" s="133"/>
      <c r="W29" s="122"/>
    </row>
    <row r="30" spans="1:26" ht="28.5" customHeight="1" x14ac:dyDescent="0.25">
      <c r="A30" s="124"/>
      <c r="B30" s="124"/>
      <c r="C30" s="130"/>
      <c r="D30" s="124"/>
      <c r="E30" s="124"/>
      <c r="F30" s="124"/>
      <c r="G30" s="124"/>
      <c r="H30" s="124"/>
      <c r="I30" s="124"/>
      <c r="J30" s="124"/>
      <c r="K30" s="124"/>
      <c r="L30" s="124"/>
      <c r="M30" s="124"/>
      <c r="N30" s="131"/>
      <c r="O30" s="131"/>
      <c r="P30" s="131"/>
      <c r="Q30" s="131"/>
      <c r="R30" s="131"/>
      <c r="S30" s="131"/>
      <c r="T30" s="131"/>
      <c r="U30" s="131"/>
      <c r="V30" s="133"/>
      <c r="W30" s="122"/>
    </row>
    <row r="31" spans="1:26" ht="28.5" customHeight="1" x14ac:dyDescent="0.25">
      <c r="A31" s="124"/>
      <c r="B31" s="124"/>
      <c r="C31" s="130"/>
      <c r="D31" s="124"/>
      <c r="E31" s="124"/>
      <c r="F31" s="124"/>
      <c r="G31" s="124"/>
      <c r="H31" s="124"/>
      <c r="I31" s="124"/>
      <c r="J31" s="124"/>
      <c r="K31" s="124"/>
      <c r="L31" s="124"/>
      <c r="M31" s="124"/>
      <c r="N31" s="131"/>
      <c r="O31" s="131"/>
      <c r="P31" s="131"/>
      <c r="Q31" s="131"/>
      <c r="R31" s="131"/>
      <c r="S31" s="131"/>
      <c r="T31" s="131"/>
      <c r="U31" s="131"/>
      <c r="V31" s="133"/>
      <c r="W31" s="122"/>
    </row>
    <row r="32" spans="1:26" ht="28.5" customHeight="1" x14ac:dyDescent="0.25">
      <c r="A32" s="124"/>
      <c r="B32" s="124"/>
      <c r="C32" s="130"/>
      <c r="D32" s="124"/>
      <c r="E32" s="124"/>
      <c r="F32" s="124"/>
      <c r="G32" s="124"/>
      <c r="H32" s="124"/>
      <c r="I32" s="124"/>
      <c r="J32" s="124"/>
      <c r="K32" s="124"/>
      <c r="L32" s="124"/>
      <c r="M32" s="124"/>
      <c r="N32" s="131"/>
      <c r="O32" s="131"/>
      <c r="P32" s="131"/>
      <c r="Q32" s="131"/>
      <c r="R32" s="131"/>
      <c r="S32" s="131"/>
      <c r="T32" s="131"/>
      <c r="U32" s="131"/>
      <c r="V32" s="133"/>
      <c r="W32" s="122"/>
    </row>
    <row r="33" spans="1:23" ht="28.5" customHeight="1" x14ac:dyDescent="0.25">
      <c r="A33" s="124"/>
      <c r="B33" s="124"/>
      <c r="C33" s="130"/>
      <c r="D33" s="124"/>
      <c r="E33" s="124"/>
      <c r="F33" s="124"/>
      <c r="G33" s="124"/>
      <c r="H33" s="124"/>
      <c r="I33" s="124"/>
      <c r="J33" s="124"/>
      <c r="K33" s="124"/>
      <c r="L33" s="124"/>
      <c r="M33" s="124"/>
      <c r="N33" s="131"/>
      <c r="O33" s="131"/>
      <c r="P33" s="131"/>
      <c r="Q33" s="131"/>
      <c r="R33" s="131"/>
      <c r="S33" s="131"/>
      <c r="T33" s="131"/>
      <c r="U33" s="131"/>
      <c r="V33" s="133"/>
      <c r="W33" s="122"/>
    </row>
    <row r="34" spans="1:23" ht="28.5" customHeight="1" x14ac:dyDescent="0.25">
      <c r="A34" s="124"/>
      <c r="B34" s="124"/>
      <c r="C34" s="130"/>
      <c r="D34" s="124"/>
      <c r="E34" s="124"/>
      <c r="F34" s="124"/>
      <c r="G34" s="124"/>
      <c r="H34" s="124"/>
      <c r="I34" s="124"/>
      <c r="J34" s="124"/>
      <c r="K34" s="124"/>
      <c r="L34" s="124"/>
      <c r="M34" s="124"/>
      <c r="N34" s="131"/>
      <c r="O34" s="131"/>
      <c r="P34" s="131"/>
      <c r="Q34" s="131"/>
      <c r="R34" s="131"/>
      <c r="S34" s="131"/>
      <c r="T34" s="131"/>
      <c r="U34" s="131"/>
      <c r="V34" s="133"/>
      <c r="W34" s="122"/>
    </row>
    <row r="35" spans="1:23" ht="28.5" customHeight="1" x14ac:dyDescent="0.25">
      <c r="A35" s="124"/>
      <c r="B35" s="124"/>
      <c r="C35" s="130"/>
      <c r="D35" s="124"/>
      <c r="E35" s="124"/>
      <c r="F35" s="124"/>
      <c r="G35" s="124"/>
      <c r="H35" s="124"/>
      <c r="I35" s="124"/>
      <c r="J35" s="124"/>
      <c r="K35" s="124"/>
      <c r="L35" s="124"/>
      <c r="M35" s="124"/>
      <c r="N35" s="131"/>
      <c r="O35" s="131"/>
      <c r="P35" s="131"/>
      <c r="Q35" s="131"/>
      <c r="R35" s="131"/>
      <c r="S35" s="131"/>
      <c r="T35" s="131"/>
      <c r="U35" s="131"/>
      <c r="V35" s="133"/>
      <c r="W35" s="122"/>
    </row>
    <row r="36" spans="1:23" ht="28.5" customHeight="1" x14ac:dyDescent="0.25">
      <c r="A36" s="124"/>
      <c r="B36" s="124"/>
      <c r="C36" s="130"/>
      <c r="D36" s="124"/>
      <c r="E36" s="124"/>
      <c r="F36" s="124"/>
      <c r="G36" s="124"/>
      <c r="H36" s="124"/>
      <c r="I36" s="124"/>
      <c r="J36" s="124"/>
      <c r="K36" s="124"/>
      <c r="L36" s="124"/>
      <c r="M36" s="124"/>
      <c r="N36" s="131"/>
      <c r="O36" s="131"/>
      <c r="P36" s="131"/>
      <c r="Q36" s="131"/>
      <c r="R36" s="131"/>
      <c r="S36" s="131"/>
      <c r="T36" s="131"/>
      <c r="U36" s="131"/>
      <c r="V36" s="133"/>
      <c r="W36" s="122"/>
    </row>
    <row r="37" spans="1:23" ht="28.5" customHeight="1" x14ac:dyDescent="0.25">
      <c r="A37" s="124"/>
      <c r="B37" s="124"/>
      <c r="C37" s="130"/>
      <c r="D37" s="124"/>
      <c r="E37" s="124"/>
      <c r="F37" s="124"/>
      <c r="G37" s="124"/>
      <c r="H37" s="124"/>
      <c r="I37" s="124"/>
      <c r="J37" s="124"/>
      <c r="K37" s="124"/>
      <c r="L37" s="124"/>
      <c r="M37" s="124"/>
      <c r="N37" s="131"/>
      <c r="O37" s="131"/>
      <c r="P37" s="131"/>
      <c r="Q37" s="131"/>
      <c r="R37" s="131"/>
      <c r="S37" s="131"/>
      <c r="T37" s="131"/>
      <c r="U37" s="131"/>
      <c r="V37" s="133"/>
      <c r="W37" s="122"/>
    </row>
    <row r="38" spans="1:23" ht="28.5" customHeight="1" x14ac:dyDescent="0.25">
      <c r="A38" s="124"/>
      <c r="B38" s="124"/>
      <c r="C38" s="130"/>
      <c r="D38" s="124"/>
      <c r="E38" s="124"/>
      <c r="F38" s="124"/>
      <c r="G38" s="124"/>
      <c r="H38" s="124"/>
      <c r="I38" s="124"/>
      <c r="J38" s="124"/>
      <c r="K38" s="124"/>
      <c r="L38" s="124"/>
      <c r="M38" s="124"/>
      <c r="N38" s="131"/>
      <c r="O38" s="131"/>
      <c r="P38" s="131"/>
      <c r="Q38" s="131"/>
      <c r="R38" s="131"/>
      <c r="S38" s="131"/>
      <c r="T38" s="131"/>
      <c r="U38" s="131"/>
      <c r="V38" s="133"/>
      <c r="W38" s="122"/>
    </row>
    <row r="39" spans="1:23" ht="28.5" customHeight="1" x14ac:dyDescent="0.25">
      <c r="A39" s="124"/>
      <c r="B39" s="124"/>
      <c r="C39" s="130"/>
      <c r="D39" s="124"/>
      <c r="E39" s="124"/>
      <c r="F39" s="124"/>
      <c r="G39" s="124"/>
      <c r="H39" s="124"/>
      <c r="I39" s="124"/>
      <c r="J39" s="124"/>
      <c r="K39" s="124"/>
      <c r="L39" s="124"/>
      <c r="M39" s="124"/>
      <c r="N39" s="131"/>
      <c r="O39" s="131"/>
      <c r="P39" s="131"/>
      <c r="Q39" s="131"/>
      <c r="R39" s="131"/>
      <c r="S39" s="131"/>
      <c r="T39" s="131"/>
      <c r="U39" s="131"/>
      <c r="V39" s="133"/>
      <c r="W39" s="122"/>
    </row>
    <row r="40" spans="1:23" ht="28.5" customHeight="1" x14ac:dyDescent="0.25">
      <c r="A40" s="124"/>
      <c r="B40" s="124"/>
      <c r="C40" s="130"/>
      <c r="D40" s="124"/>
      <c r="E40" s="124"/>
      <c r="F40" s="124"/>
      <c r="G40" s="124"/>
      <c r="H40" s="124"/>
      <c r="I40" s="124"/>
      <c r="J40" s="124"/>
      <c r="K40" s="124"/>
      <c r="L40" s="124"/>
      <c r="M40" s="124"/>
      <c r="N40" s="131"/>
      <c r="O40" s="131"/>
      <c r="P40" s="131"/>
      <c r="Q40" s="131"/>
      <c r="R40" s="131"/>
      <c r="S40" s="131"/>
      <c r="T40" s="131"/>
      <c r="U40" s="131"/>
      <c r="V40" s="133"/>
      <c r="W40" s="122"/>
    </row>
    <row r="41" spans="1:23" ht="28.5" customHeight="1" x14ac:dyDescent="0.25">
      <c r="A41" s="124"/>
      <c r="B41" s="124"/>
      <c r="C41" s="130"/>
      <c r="D41" s="124"/>
      <c r="E41" s="124"/>
      <c r="F41" s="124"/>
      <c r="G41" s="124"/>
      <c r="H41" s="124"/>
      <c r="I41" s="124"/>
      <c r="J41" s="124"/>
      <c r="K41" s="124"/>
      <c r="L41" s="124"/>
      <c r="M41" s="124"/>
      <c r="N41" s="131"/>
      <c r="O41" s="131"/>
      <c r="P41" s="131"/>
      <c r="Q41" s="131"/>
      <c r="R41" s="131"/>
      <c r="S41" s="131"/>
      <c r="T41" s="131"/>
      <c r="U41" s="131"/>
      <c r="V41" s="133"/>
      <c r="W41" s="122"/>
    </row>
    <row r="42" spans="1:23" ht="28.5" customHeight="1" x14ac:dyDescent="0.25">
      <c r="A42" s="124"/>
      <c r="B42" s="124"/>
      <c r="C42" s="130"/>
      <c r="D42" s="124"/>
      <c r="E42" s="124"/>
      <c r="F42" s="124"/>
      <c r="G42" s="124"/>
      <c r="H42" s="124"/>
      <c r="I42" s="124"/>
      <c r="J42" s="124"/>
      <c r="K42" s="124"/>
      <c r="L42" s="124"/>
      <c r="M42" s="124"/>
      <c r="N42" s="131"/>
      <c r="O42" s="131"/>
      <c r="P42" s="131"/>
      <c r="Q42" s="131"/>
      <c r="R42" s="131"/>
      <c r="S42" s="131"/>
      <c r="T42" s="131"/>
      <c r="U42" s="131"/>
      <c r="V42" s="133"/>
      <c r="W42" s="122"/>
    </row>
    <row r="43" spans="1:23" ht="28.5" customHeight="1" x14ac:dyDescent="0.25">
      <c r="A43" s="124"/>
      <c r="B43" s="124"/>
      <c r="C43" s="130"/>
      <c r="D43" s="124"/>
      <c r="E43" s="124"/>
      <c r="F43" s="124"/>
      <c r="G43" s="124"/>
      <c r="H43" s="124"/>
      <c r="I43" s="124"/>
      <c r="J43" s="124"/>
      <c r="K43" s="124"/>
      <c r="L43" s="124"/>
      <c r="M43" s="124"/>
      <c r="N43" s="131"/>
      <c r="O43" s="131"/>
      <c r="P43" s="131"/>
      <c r="Q43" s="131"/>
      <c r="R43" s="131"/>
      <c r="S43" s="131"/>
      <c r="T43" s="131"/>
      <c r="U43" s="131"/>
      <c r="V43" s="133"/>
      <c r="W43" s="122"/>
    </row>
    <row r="44" spans="1:23" ht="28.5" customHeight="1" x14ac:dyDescent="0.25">
      <c r="A44" s="124"/>
      <c r="B44" s="124"/>
      <c r="C44" s="130"/>
      <c r="D44" s="124"/>
      <c r="E44" s="124"/>
      <c r="F44" s="124"/>
      <c r="G44" s="124"/>
      <c r="H44" s="124"/>
      <c r="I44" s="124"/>
      <c r="J44" s="124"/>
      <c r="K44" s="124"/>
      <c r="L44" s="124"/>
      <c r="M44" s="124"/>
      <c r="N44" s="131"/>
      <c r="O44" s="131"/>
      <c r="P44" s="131"/>
      <c r="Q44" s="131"/>
      <c r="R44" s="131"/>
      <c r="S44" s="131"/>
      <c r="T44" s="131"/>
      <c r="U44" s="131"/>
      <c r="V44" s="133"/>
      <c r="W44" s="122"/>
    </row>
    <row r="45" spans="1:23" ht="28.5" customHeight="1" x14ac:dyDescent="0.25">
      <c r="A45" s="124"/>
      <c r="B45" s="124"/>
      <c r="C45" s="130"/>
      <c r="D45" s="124"/>
      <c r="E45" s="124"/>
      <c r="F45" s="124"/>
      <c r="G45" s="124"/>
      <c r="H45" s="124"/>
      <c r="I45" s="124"/>
      <c r="J45" s="124"/>
      <c r="K45" s="124"/>
      <c r="L45" s="124"/>
      <c r="M45" s="124"/>
      <c r="N45" s="131"/>
      <c r="O45" s="131"/>
      <c r="P45" s="131"/>
      <c r="Q45" s="131"/>
      <c r="R45" s="131"/>
      <c r="S45" s="131"/>
      <c r="T45" s="131"/>
      <c r="U45" s="131"/>
      <c r="V45" s="133"/>
      <c r="W45" s="122"/>
    </row>
    <row r="46" spans="1:23" ht="28.5" customHeight="1" x14ac:dyDescent="0.25">
      <c r="A46" s="124"/>
      <c r="B46" s="124"/>
      <c r="C46" s="130"/>
      <c r="D46" s="124"/>
      <c r="E46" s="124"/>
      <c r="F46" s="124"/>
      <c r="G46" s="124"/>
      <c r="H46" s="124"/>
      <c r="I46" s="124"/>
      <c r="J46" s="124"/>
      <c r="K46" s="124"/>
      <c r="L46" s="124"/>
      <c r="M46" s="124"/>
      <c r="N46" s="131"/>
      <c r="O46" s="131"/>
      <c r="P46" s="131"/>
      <c r="Q46" s="131"/>
      <c r="R46" s="131"/>
      <c r="S46" s="131"/>
      <c r="T46" s="131"/>
      <c r="U46" s="131"/>
      <c r="V46" s="133"/>
      <c r="W46" s="122"/>
    </row>
    <row r="47" spans="1:23" ht="28.5" customHeight="1" x14ac:dyDescent="0.25">
      <c r="A47" s="124"/>
      <c r="B47" s="124"/>
      <c r="C47" s="130"/>
      <c r="D47" s="124"/>
      <c r="E47" s="124"/>
      <c r="F47" s="124"/>
      <c r="G47" s="124"/>
      <c r="H47" s="124"/>
      <c r="I47" s="124"/>
      <c r="J47" s="124"/>
      <c r="K47" s="124"/>
      <c r="L47" s="124"/>
      <c r="M47" s="124"/>
      <c r="N47" s="131"/>
      <c r="O47" s="131"/>
      <c r="P47" s="131"/>
      <c r="Q47" s="131"/>
      <c r="R47" s="131"/>
      <c r="S47" s="131"/>
      <c r="T47" s="131"/>
      <c r="U47" s="131"/>
      <c r="V47" s="133"/>
      <c r="W47" s="122"/>
    </row>
    <row r="48" spans="1:23" ht="28.5" customHeight="1" x14ac:dyDescent="0.25">
      <c r="A48" s="124"/>
      <c r="B48" s="124"/>
      <c r="C48" s="130"/>
      <c r="D48" s="124"/>
      <c r="E48" s="124"/>
      <c r="F48" s="124"/>
      <c r="G48" s="124"/>
      <c r="H48" s="124"/>
      <c r="I48" s="124"/>
      <c r="J48" s="124"/>
      <c r="K48" s="124"/>
      <c r="L48" s="124"/>
      <c r="M48" s="124"/>
      <c r="N48" s="131"/>
      <c r="O48" s="131"/>
      <c r="P48" s="131"/>
      <c r="Q48" s="131"/>
      <c r="R48" s="131"/>
      <c r="S48" s="131"/>
      <c r="T48" s="131"/>
      <c r="U48" s="131"/>
      <c r="V48" s="133"/>
      <c r="W48" s="122"/>
    </row>
    <row r="49" spans="1:23" ht="28.5" customHeight="1" x14ac:dyDescent="0.25">
      <c r="A49" s="124"/>
      <c r="B49" s="124"/>
      <c r="C49" s="130"/>
      <c r="D49" s="124"/>
      <c r="E49" s="124"/>
      <c r="F49" s="124"/>
      <c r="G49" s="124"/>
      <c r="H49" s="124"/>
      <c r="I49" s="124"/>
      <c r="J49" s="124"/>
      <c r="K49" s="124"/>
      <c r="L49" s="124"/>
      <c r="M49" s="124"/>
      <c r="N49" s="131"/>
      <c r="O49" s="131"/>
      <c r="P49" s="131"/>
      <c r="Q49" s="131"/>
      <c r="R49" s="131"/>
      <c r="S49" s="131"/>
      <c r="T49" s="131"/>
      <c r="U49" s="131"/>
      <c r="V49" s="133"/>
      <c r="W49" s="122"/>
    </row>
    <row r="50" spans="1:23" ht="28.5" customHeight="1" x14ac:dyDescent="0.25">
      <c r="A50" s="124"/>
      <c r="B50" s="124"/>
      <c r="C50" s="130"/>
      <c r="D50" s="124"/>
      <c r="E50" s="124"/>
      <c r="F50" s="124"/>
      <c r="G50" s="124"/>
      <c r="H50" s="124"/>
      <c r="I50" s="124"/>
      <c r="J50" s="124"/>
      <c r="K50" s="124"/>
      <c r="L50" s="124"/>
      <c r="M50" s="124"/>
      <c r="N50" s="131"/>
      <c r="O50" s="131"/>
      <c r="P50" s="131"/>
      <c r="Q50" s="131"/>
      <c r="R50" s="131"/>
      <c r="S50" s="131"/>
      <c r="T50" s="131"/>
      <c r="U50" s="131"/>
      <c r="V50" s="133"/>
      <c r="W50" s="122"/>
    </row>
    <row r="51" spans="1:23" ht="28.5" customHeight="1" x14ac:dyDescent="0.25">
      <c r="A51" s="124"/>
      <c r="B51" s="124"/>
      <c r="C51" s="130"/>
      <c r="D51" s="124"/>
      <c r="E51" s="124"/>
      <c r="F51" s="124"/>
      <c r="G51" s="124"/>
      <c r="H51" s="124"/>
      <c r="I51" s="124"/>
      <c r="J51" s="124"/>
      <c r="K51" s="124"/>
      <c r="L51" s="124"/>
      <c r="M51" s="124"/>
      <c r="N51" s="131"/>
      <c r="O51" s="131"/>
      <c r="P51" s="131"/>
      <c r="Q51" s="131"/>
      <c r="R51" s="131"/>
      <c r="S51" s="131"/>
      <c r="T51" s="131"/>
      <c r="U51" s="131"/>
      <c r="V51" s="133"/>
      <c r="W51" s="122"/>
    </row>
    <row r="52" spans="1:23" ht="28.5" customHeight="1" x14ac:dyDescent="0.25">
      <c r="A52" s="124"/>
      <c r="B52" s="124"/>
      <c r="C52" s="130"/>
      <c r="D52" s="124"/>
      <c r="E52" s="124"/>
      <c r="F52" s="124"/>
      <c r="G52" s="124"/>
      <c r="H52" s="124"/>
      <c r="I52" s="124"/>
      <c r="J52" s="124"/>
      <c r="K52" s="124"/>
      <c r="L52" s="124"/>
      <c r="M52" s="124"/>
      <c r="N52" s="131"/>
      <c r="O52" s="131"/>
      <c r="P52" s="131"/>
      <c r="Q52" s="131"/>
      <c r="R52" s="131"/>
      <c r="S52" s="131"/>
      <c r="T52" s="131"/>
      <c r="U52" s="131"/>
      <c r="V52" s="133"/>
      <c r="W52" s="122"/>
    </row>
    <row r="53" spans="1:23" ht="28.5" customHeight="1" x14ac:dyDescent="0.25">
      <c r="A53" s="124"/>
      <c r="B53" s="124"/>
      <c r="C53" s="130"/>
      <c r="D53" s="124"/>
      <c r="E53" s="124"/>
      <c r="F53" s="124"/>
      <c r="G53" s="124"/>
      <c r="H53" s="124"/>
      <c r="I53" s="124"/>
      <c r="J53" s="124"/>
      <c r="K53" s="124"/>
      <c r="L53" s="124"/>
      <c r="M53" s="124"/>
      <c r="N53" s="131"/>
      <c r="O53" s="131"/>
      <c r="P53" s="131"/>
      <c r="Q53" s="131"/>
      <c r="R53" s="131"/>
      <c r="S53" s="131"/>
      <c r="T53" s="131"/>
      <c r="U53" s="131"/>
      <c r="V53" s="133"/>
      <c r="W53" s="122"/>
    </row>
    <row r="54" spans="1:23" ht="28.5" customHeight="1" x14ac:dyDescent="0.25">
      <c r="A54" s="124"/>
      <c r="B54" s="124"/>
      <c r="C54" s="130"/>
      <c r="D54" s="124"/>
      <c r="E54" s="124"/>
      <c r="F54" s="124"/>
      <c r="G54" s="124"/>
      <c r="H54" s="124"/>
      <c r="I54" s="124"/>
      <c r="J54" s="124"/>
      <c r="K54" s="124"/>
      <c r="L54" s="124"/>
      <c r="M54" s="124"/>
      <c r="N54" s="131"/>
      <c r="O54" s="131"/>
      <c r="P54" s="131"/>
      <c r="Q54" s="131"/>
      <c r="R54" s="131"/>
      <c r="S54" s="131"/>
      <c r="T54" s="131"/>
      <c r="U54" s="131"/>
      <c r="V54" s="133"/>
      <c r="W54" s="122"/>
    </row>
    <row r="55" spans="1:23" ht="28.5" customHeight="1" x14ac:dyDescent="0.25">
      <c r="A55" s="124"/>
      <c r="B55" s="124"/>
      <c r="C55" s="130"/>
      <c r="D55" s="124"/>
      <c r="E55" s="124"/>
      <c r="F55" s="124"/>
      <c r="G55" s="124"/>
      <c r="H55" s="124"/>
      <c r="I55" s="124"/>
      <c r="J55" s="124"/>
      <c r="K55" s="124"/>
      <c r="L55" s="124"/>
      <c r="M55" s="124"/>
      <c r="N55" s="131"/>
      <c r="O55" s="131"/>
      <c r="P55" s="131"/>
      <c r="Q55" s="131"/>
      <c r="R55" s="131"/>
      <c r="S55" s="131"/>
      <c r="T55" s="131"/>
      <c r="U55" s="131"/>
      <c r="V55" s="133"/>
      <c r="W55" s="122"/>
    </row>
    <row r="56" spans="1:23" ht="28.5" customHeight="1" x14ac:dyDescent="0.25">
      <c r="A56" s="124"/>
      <c r="B56" s="124"/>
      <c r="C56" s="130"/>
      <c r="D56" s="124"/>
      <c r="E56" s="124"/>
      <c r="F56" s="124"/>
      <c r="G56" s="124"/>
      <c r="H56" s="124"/>
      <c r="I56" s="124"/>
      <c r="J56" s="124"/>
      <c r="K56" s="124"/>
      <c r="L56" s="124"/>
      <c r="M56" s="124"/>
      <c r="N56" s="131"/>
      <c r="O56" s="131"/>
      <c r="P56" s="131"/>
      <c r="Q56" s="131"/>
      <c r="R56" s="131"/>
      <c r="S56" s="131"/>
      <c r="T56" s="131"/>
      <c r="U56" s="131"/>
      <c r="V56" s="133"/>
      <c r="W56" s="122"/>
    </row>
    <row r="57" spans="1:23" ht="28.5" customHeight="1" x14ac:dyDescent="0.25">
      <c r="A57" s="124"/>
      <c r="B57" s="124"/>
      <c r="C57" s="130"/>
      <c r="D57" s="124"/>
      <c r="E57" s="124"/>
      <c r="F57" s="124"/>
      <c r="G57" s="124"/>
      <c r="H57" s="124"/>
      <c r="I57" s="124"/>
      <c r="J57" s="124"/>
      <c r="K57" s="124"/>
      <c r="L57" s="124"/>
      <c r="M57" s="124"/>
      <c r="N57" s="131"/>
      <c r="O57" s="131"/>
      <c r="P57" s="131"/>
      <c r="Q57" s="131"/>
      <c r="R57" s="131"/>
      <c r="S57" s="131"/>
      <c r="T57" s="131"/>
      <c r="U57" s="131"/>
      <c r="V57" s="133"/>
      <c r="W57" s="122"/>
    </row>
    <row r="58" spans="1:23" ht="28.5" customHeight="1" x14ac:dyDescent="0.25">
      <c r="A58" s="124"/>
      <c r="B58" s="124"/>
      <c r="C58" s="130"/>
      <c r="D58" s="124"/>
      <c r="E58" s="124"/>
      <c r="F58" s="124"/>
      <c r="G58" s="124"/>
      <c r="H58" s="124"/>
      <c r="I58" s="124"/>
      <c r="J58" s="124"/>
      <c r="K58" s="124"/>
      <c r="L58" s="124"/>
      <c r="M58" s="124"/>
      <c r="N58" s="131"/>
      <c r="O58" s="131"/>
      <c r="P58" s="131"/>
      <c r="Q58" s="131"/>
      <c r="R58" s="131"/>
      <c r="S58" s="131"/>
      <c r="T58" s="131"/>
      <c r="U58" s="131"/>
      <c r="V58" s="133"/>
      <c r="W58" s="122"/>
    </row>
    <row r="59" spans="1:23" ht="28.5" customHeight="1" x14ac:dyDescent="0.25">
      <c r="A59" s="124"/>
      <c r="B59" s="124"/>
      <c r="C59" s="130"/>
      <c r="D59" s="124"/>
      <c r="E59" s="124"/>
      <c r="F59" s="124"/>
      <c r="G59" s="124"/>
      <c r="H59" s="124"/>
      <c r="I59" s="124"/>
      <c r="J59" s="124"/>
      <c r="K59" s="124"/>
      <c r="L59" s="124"/>
      <c r="M59" s="124"/>
      <c r="N59" s="131"/>
      <c r="O59" s="131"/>
      <c r="P59" s="131"/>
      <c r="Q59" s="131"/>
      <c r="R59" s="131"/>
      <c r="S59" s="131"/>
      <c r="T59" s="131"/>
      <c r="U59" s="131"/>
      <c r="V59" s="133"/>
      <c r="W59" s="122"/>
    </row>
    <row r="60" spans="1:23" ht="28.5" customHeight="1" x14ac:dyDescent="0.25">
      <c r="A60" s="124"/>
      <c r="B60" s="124"/>
      <c r="C60" s="130"/>
      <c r="D60" s="124"/>
      <c r="E60" s="124"/>
      <c r="F60" s="124"/>
      <c r="G60" s="124"/>
      <c r="H60" s="124"/>
      <c r="I60" s="124"/>
      <c r="J60" s="124"/>
      <c r="K60" s="124"/>
      <c r="L60" s="124"/>
      <c r="M60" s="124"/>
      <c r="N60" s="131"/>
      <c r="O60" s="131"/>
      <c r="P60" s="131"/>
      <c r="Q60" s="131"/>
      <c r="R60" s="131"/>
      <c r="S60" s="131"/>
      <c r="T60" s="131"/>
      <c r="U60" s="131"/>
      <c r="V60" s="133"/>
      <c r="W60" s="122"/>
    </row>
    <row r="61" spans="1:23" ht="28.5" customHeight="1" x14ac:dyDescent="0.25">
      <c r="A61" s="124"/>
      <c r="B61" s="124"/>
      <c r="C61" s="130"/>
      <c r="D61" s="124"/>
      <c r="E61" s="124"/>
      <c r="F61" s="124"/>
      <c r="G61" s="124"/>
      <c r="H61" s="124"/>
      <c r="I61" s="124"/>
      <c r="J61" s="124"/>
      <c r="K61" s="124"/>
      <c r="L61" s="124"/>
      <c r="M61" s="124"/>
      <c r="N61" s="131"/>
      <c r="O61" s="131"/>
      <c r="P61" s="131"/>
      <c r="Q61" s="131"/>
      <c r="R61" s="131"/>
      <c r="S61" s="131"/>
      <c r="T61" s="131"/>
      <c r="U61" s="131"/>
      <c r="V61" s="133"/>
      <c r="W61" s="122"/>
    </row>
    <row r="62" spans="1:23" ht="28.5" customHeight="1" x14ac:dyDescent="0.25">
      <c r="A62" s="124"/>
      <c r="B62" s="124"/>
      <c r="C62" s="130"/>
      <c r="D62" s="124"/>
      <c r="E62" s="124"/>
      <c r="F62" s="124"/>
      <c r="G62" s="124"/>
      <c r="H62" s="124"/>
      <c r="I62" s="124"/>
      <c r="J62" s="124"/>
      <c r="K62" s="124"/>
      <c r="L62" s="124"/>
      <c r="M62" s="124"/>
      <c r="N62" s="131"/>
      <c r="O62" s="131"/>
      <c r="P62" s="131"/>
      <c r="Q62" s="131"/>
      <c r="R62" s="131"/>
      <c r="S62" s="131"/>
      <c r="T62" s="131"/>
      <c r="U62" s="131"/>
      <c r="V62" s="133"/>
      <c r="W62" s="122"/>
    </row>
    <row r="63" spans="1:23" ht="28.5" customHeight="1" x14ac:dyDescent="0.25">
      <c r="A63" s="124"/>
      <c r="B63" s="124"/>
      <c r="C63" s="130"/>
      <c r="D63" s="124"/>
      <c r="E63" s="124"/>
      <c r="F63" s="124"/>
      <c r="G63" s="124"/>
      <c r="H63" s="124"/>
      <c r="I63" s="124"/>
      <c r="J63" s="124"/>
      <c r="K63" s="124"/>
      <c r="L63" s="124"/>
      <c r="M63" s="124"/>
      <c r="N63" s="131"/>
      <c r="O63" s="131"/>
      <c r="P63" s="131"/>
      <c r="Q63" s="131"/>
      <c r="R63" s="131"/>
      <c r="S63" s="131"/>
      <c r="T63" s="131"/>
      <c r="U63" s="131"/>
      <c r="V63" s="133"/>
      <c r="W63" s="122"/>
    </row>
    <row r="64" spans="1:23" ht="28.5" customHeight="1" x14ac:dyDescent="0.25">
      <c r="A64" s="124"/>
      <c r="B64" s="124"/>
      <c r="C64" s="130"/>
      <c r="D64" s="124"/>
      <c r="E64" s="124"/>
      <c r="F64" s="124"/>
      <c r="G64" s="124"/>
      <c r="H64" s="124"/>
      <c r="I64" s="124"/>
      <c r="J64" s="124"/>
      <c r="K64" s="124"/>
      <c r="L64" s="124"/>
      <c r="M64" s="124"/>
      <c r="N64" s="131"/>
      <c r="O64" s="131"/>
      <c r="P64" s="131"/>
      <c r="Q64" s="131"/>
      <c r="R64" s="131"/>
      <c r="S64" s="131"/>
      <c r="T64" s="131"/>
      <c r="U64" s="131"/>
      <c r="V64" s="133"/>
      <c r="W64" s="122"/>
    </row>
    <row r="65" spans="1:23" ht="28.5" customHeight="1" x14ac:dyDescent="0.25">
      <c r="A65" s="124"/>
      <c r="B65" s="124"/>
      <c r="C65" s="130"/>
      <c r="D65" s="124"/>
      <c r="E65" s="124"/>
      <c r="F65" s="124"/>
      <c r="G65" s="124"/>
      <c r="H65" s="124"/>
      <c r="I65" s="124"/>
      <c r="J65" s="124"/>
      <c r="K65" s="124"/>
      <c r="L65" s="124"/>
      <c r="M65" s="124"/>
      <c r="N65" s="131"/>
      <c r="O65" s="131"/>
      <c r="P65" s="131"/>
      <c r="Q65" s="131"/>
      <c r="R65" s="131"/>
      <c r="S65" s="131"/>
      <c r="T65" s="131"/>
      <c r="U65" s="131"/>
      <c r="V65" s="133"/>
      <c r="W65" s="122"/>
    </row>
    <row r="66" spans="1:23" ht="28.5" customHeight="1" x14ac:dyDescent="0.25">
      <c r="A66" s="124"/>
      <c r="B66" s="124"/>
      <c r="C66" s="130"/>
      <c r="D66" s="124"/>
      <c r="E66" s="124"/>
      <c r="F66" s="124"/>
      <c r="G66" s="124"/>
      <c r="H66" s="124"/>
      <c r="I66" s="124"/>
      <c r="J66" s="124"/>
      <c r="K66" s="124"/>
      <c r="L66" s="124"/>
      <c r="M66" s="124"/>
      <c r="N66" s="131"/>
      <c r="O66" s="131"/>
      <c r="P66" s="131"/>
      <c r="Q66" s="131"/>
      <c r="R66" s="131"/>
      <c r="S66" s="131"/>
      <c r="T66" s="131"/>
      <c r="U66" s="131"/>
      <c r="V66" s="133"/>
      <c r="W66" s="122"/>
    </row>
    <row r="67" spans="1:23" ht="28.5" customHeight="1" x14ac:dyDescent="0.25">
      <c r="A67" s="124"/>
      <c r="B67" s="124"/>
      <c r="C67" s="130"/>
      <c r="D67" s="124"/>
      <c r="E67" s="124"/>
      <c r="F67" s="124"/>
      <c r="G67" s="124"/>
      <c r="H67" s="124"/>
      <c r="I67" s="124"/>
      <c r="J67" s="124"/>
      <c r="K67" s="124"/>
      <c r="L67" s="124"/>
      <c r="M67" s="124"/>
      <c r="N67" s="131"/>
      <c r="O67" s="131"/>
      <c r="P67" s="131"/>
      <c r="Q67" s="131"/>
      <c r="R67" s="131"/>
      <c r="S67" s="131"/>
      <c r="T67" s="131"/>
      <c r="U67" s="131"/>
      <c r="V67" s="133"/>
      <c r="W67" s="122"/>
    </row>
    <row r="68" spans="1:23" ht="28.5" customHeight="1" x14ac:dyDescent="0.25">
      <c r="A68" s="124"/>
      <c r="B68" s="124"/>
      <c r="C68" s="130"/>
      <c r="D68" s="124"/>
      <c r="E68" s="124"/>
      <c r="F68" s="124"/>
      <c r="G68" s="124"/>
      <c r="H68" s="124"/>
      <c r="I68" s="124"/>
      <c r="J68" s="124"/>
      <c r="K68" s="124"/>
      <c r="L68" s="124"/>
      <c r="M68" s="124"/>
      <c r="N68" s="131"/>
      <c r="O68" s="131"/>
      <c r="P68" s="131"/>
      <c r="Q68" s="131"/>
      <c r="R68" s="131"/>
      <c r="S68" s="131"/>
      <c r="T68" s="131"/>
      <c r="U68" s="131"/>
      <c r="V68" s="133"/>
      <c r="W68" s="122"/>
    </row>
    <row r="69" spans="1:23" ht="28.5" customHeight="1" x14ac:dyDescent="0.25">
      <c r="A69" s="124"/>
      <c r="B69" s="124"/>
      <c r="C69" s="130"/>
      <c r="D69" s="124"/>
      <c r="E69" s="124"/>
      <c r="F69" s="124"/>
      <c r="G69" s="124"/>
      <c r="H69" s="124"/>
      <c r="I69" s="124"/>
      <c r="J69" s="124"/>
      <c r="K69" s="124"/>
      <c r="L69" s="124"/>
      <c r="M69" s="124"/>
      <c r="N69" s="131"/>
      <c r="O69" s="131"/>
      <c r="P69" s="131"/>
      <c r="Q69" s="131"/>
      <c r="R69" s="131"/>
      <c r="S69" s="131"/>
      <c r="T69" s="131"/>
      <c r="U69" s="131"/>
      <c r="V69" s="133"/>
      <c r="W69" s="122"/>
    </row>
    <row r="70" spans="1:23" ht="28.5" customHeight="1" x14ac:dyDescent="0.25">
      <c r="A70" s="124"/>
      <c r="B70" s="124"/>
      <c r="C70" s="130"/>
      <c r="D70" s="124"/>
      <c r="E70" s="124"/>
      <c r="F70" s="124"/>
      <c r="G70" s="124"/>
      <c r="H70" s="124"/>
      <c r="I70" s="124"/>
      <c r="J70" s="124"/>
      <c r="K70" s="124"/>
      <c r="L70" s="124"/>
      <c r="M70" s="124"/>
      <c r="N70" s="131"/>
      <c r="O70" s="131"/>
      <c r="P70" s="131"/>
      <c r="Q70" s="131"/>
      <c r="R70" s="131"/>
      <c r="S70" s="131"/>
      <c r="T70" s="131"/>
      <c r="U70" s="131"/>
      <c r="V70" s="133"/>
      <c r="W70" s="122"/>
    </row>
    <row r="71" spans="1:23" ht="28.5" customHeight="1" x14ac:dyDescent="0.25">
      <c r="A71" s="124"/>
      <c r="B71" s="124"/>
      <c r="C71" s="130"/>
      <c r="D71" s="124"/>
      <c r="E71" s="124"/>
      <c r="F71" s="124"/>
      <c r="G71" s="124"/>
      <c r="H71" s="124"/>
      <c r="I71" s="124"/>
      <c r="J71" s="124"/>
      <c r="K71" s="124"/>
      <c r="L71" s="124"/>
      <c r="M71" s="124"/>
      <c r="N71" s="131"/>
      <c r="O71" s="131"/>
      <c r="P71" s="131"/>
      <c r="Q71" s="131"/>
      <c r="R71" s="131"/>
      <c r="S71" s="131"/>
      <c r="T71" s="131"/>
      <c r="U71" s="131"/>
      <c r="V71" s="133"/>
      <c r="W71" s="122"/>
    </row>
    <row r="72" spans="1:23" ht="28.5" customHeight="1" x14ac:dyDescent="0.25">
      <c r="A72" s="124"/>
      <c r="B72" s="124"/>
      <c r="C72" s="130"/>
      <c r="D72" s="124"/>
      <c r="E72" s="124"/>
      <c r="F72" s="124"/>
      <c r="G72" s="124"/>
      <c r="H72" s="124"/>
      <c r="I72" s="124"/>
      <c r="J72" s="124"/>
      <c r="K72" s="124"/>
      <c r="L72" s="124"/>
      <c r="M72" s="124"/>
      <c r="N72" s="131"/>
      <c r="O72" s="131"/>
      <c r="P72" s="131"/>
      <c r="Q72" s="131"/>
      <c r="R72" s="131"/>
      <c r="S72" s="131"/>
      <c r="T72" s="131"/>
      <c r="U72" s="131"/>
      <c r="V72" s="133"/>
      <c r="W72" s="122"/>
    </row>
    <row r="73" spans="1:23" ht="28.5" customHeight="1" x14ac:dyDescent="0.25">
      <c r="A73" s="122"/>
      <c r="B73" s="122"/>
      <c r="C73" s="130"/>
      <c r="D73" s="124"/>
      <c r="E73" s="124"/>
      <c r="F73" s="124"/>
      <c r="G73" s="124"/>
      <c r="H73" s="124"/>
      <c r="I73" s="124"/>
      <c r="J73" s="124"/>
      <c r="K73" s="124"/>
      <c r="L73" s="124"/>
      <c r="M73" s="124"/>
      <c r="N73" s="131"/>
      <c r="O73" s="135"/>
      <c r="P73" s="135"/>
      <c r="Q73" s="135"/>
      <c r="R73" s="135"/>
      <c r="S73" s="135"/>
      <c r="T73" s="135"/>
      <c r="U73" s="135"/>
      <c r="V73" s="133"/>
      <c r="W73" s="122"/>
    </row>
    <row r="74" spans="1:23" ht="28.5" customHeight="1" x14ac:dyDescent="0.25">
      <c r="A74" s="122"/>
      <c r="B74" s="122"/>
      <c r="C74" s="130"/>
      <c r="D74" s="124"/>
      <c r="E74" s="124"/>
      <c r="F74" s="124"/>
      <c r="G74" s="124"/>
      <c r="H74" s="124"/>
      <c r="I74" s="124"/>
      <c r="J74" s="124"/>
      <c r="K74" s="124"/>
      <c r="L74" s="124"/>
      <c r="M74" s="124"/>
      <c r="N74" s="131"/>
      <c r="O74" s="135"/>
      <c r="P74" s="135"/>
      <c r="Q74" s="135"/>
      <c r="R74" s="135"/>
      <c r="S74" s="135"/>
      <c r="T74" s="135"/>
      <c r="U74" s="135"/>
      <c r="V74" s="133"/>
      <c r="W74" s="122"/>
    </row>
    <row r="75" spans="1:23" ht="28.5" customHeight="1" x14ac:dyDescent="0.25">
      <c r="A75" s="122"/>
      <c r="B75" s="122"/>
      <c r="C75" s="130"/>
      <c r="D75" s="124"/>
      <c r="E75" s="124"/>
      <c r="F75" s="124"/>
      <c r="G75" s="124"/>
      <c r="H75" s="124"/>
      <c r="I75" s="124"/>
      <c r="J75" s="124"/>
      <c r="K75" s="124"/>
      <c r="L75" s="124"/>
      <c r="M75" s="124"/>
      <c r="N75" s="131"/>
      <c r="O75" s="135"/>
      <c r="P75" s="135"/>
      <c r="Q75" s="135"/>
      <c r="R75" s="135"/>
      <c r="S75" s="135"/>
      <c r="T75" s="135"/>
      <c r="U75" s="135"/>
      <c r="V75" s="133"/>
      <c r="W75" s="122"/>
    </row>
    <row r="76" spans="1:23" ht="28.5" customHeight="1" x14ac:dyDescent="0.25">
      <c r="A76" s="122"/>
      <c r="B76" s="122"/>
      <c r="C76" s="130"/>
      <c r="D76" s="124"/>
      <c r="E76" s="124"/>
      <c r="F76" s="124"/>
      <c r="G76" s="124"/>
      <c r="H76" s="124"/>
      <c r="I76" s="124"/>
      <c r="J76" s="124"/>
      <c r="K76" s="124"/>
      <c r="L76" s="124"/>
      <c r="M76" s="124"/>
      <c r="N76" s="131"/>
      <c r="O76" s="135"/>
      <c r="P76" s="135"/>
      <c r="Q76" s="135"/>
      <c r="R76" s="135"/>
      <c r="S76" s="135"/>
      <c r="T76" s="135"/>
      <c r="U76" s="135"/>
      <c r="V76" s="133"/>
      <c r="W76" s="122"/>
    </row>
    <row r="77" spans="1:23" ht="28.5" customHeight="1" x14ac:dyDescent="0.25">
      <c r="A77" s="122"/>
      <c r="B77" s="122"/>
      <c r="C77" s="136"/>
      <c r="D77" s="122"/>
      <c r="E77" s="122"/>
      <c r="F77" s="122"/>
      <c r="G77" s="122"/>
      <c r="H77" s="122"/>
      <c r="I77" s="122"/>
      <c r="J77" s="122"/>
      <c r="K77" s="122"/>
      <c r="L77" s="122"/>
      <c r="M77" s="122"/>
      <c r="N77" s="135"/>
      <c r="O77" s="135"/>
      <c r="P77" s="135"/>
      <c r="Q77" s="135"/>
      <c r="R77" s="135"/>
      <c r="S77" s="135"/>
      <c r="T77" s="135"/>
      <c r="U77" s="135"/>
      <c r="V77" s="133"/>
      <c r="W77" s="122"/>
    </row>
    <row r="78" spans="1:23" ht="28.5" customHeight="1" x14ac:dyDescent="0.25">
      <c r="A78" s="122"/>
      <c r="B78" s="122"/>
      <c r="C78" s="136"/>
      <c r="D78" s="122"/>
      <c r="E78" s="122"/>
      <c r="F78" s="122"/>
      <c r="G78" s="122"/>
      <c r="H78" s="122"/>
      <c r="I78" s="122"/>
      <c r="J78" s="122"/>
      <c r="K78" s="122"/>
      <c r="L78" s="122"/>
      <c r="M78" s="122"/>
      <c r="N78" s="135"/>
      <c r="O78" s="135"/>
      <c r="P78" s="135"/>
      <c r="Q78" s="135"/>
      <c r="R78" s="135"/>
      <c r="S78" s="135"/>
      <c r="T78" s="135"/>
      <c r="U78" s="135"/>
      <c r="V78" s="133"/>
      <c r="W78" s="122"/>
    </row>
    <row r="79" spans="1:23" ht="28.5" customHeight="1" x14ac:dyDescent="0.25">
      <c r="A79" s="122"/>
      <c r="B79" s="122"/>
      <c r="C79" s="136"/>
      <c r="D79" s="122"/>
      <c r="E79" s="122"/>
      <c r="F79" s="122"/>
      <c r="G79" s="122"/>
      <c r="H79" s="122"/>
      <c r="I79" s="122"/>
      <c r="J79" s="122"/>
      <c r="K79" s="122"/>
      <c r="L79" s="122"/>
      <c r="M79" s="122"/>
      <c r="N79" s="135"/>
      <c r="O79" s="135"/>
      <c r="P79" s="135"/>
      <c r="Q79" s="135"/>
      <c r="R79" s="135"/>
      <c r="S79" s="135"/>
      <c r="T79" s="135"/>
      <c r="U79" s="135"/>
      <c r="V79" s="133"/>
      <c r="W79" s="122"/>
    </row>
    <row r="80" spans="1:23" ht="28.5" customHeight="1" x14ac:dyDescent="0.25">
      <c r="A80" s="122"/>
      <c r="B80" s="122"/>
      <c r="C80" s="136"/>
      <c r="D80" s="122"/>
      <c r="E80" s="122"/>
      <c r="F80" s="122"/>
      <c r="G80" s="122"/>
      <c r="H80" s="122"/>
      <c r="I80" s="122"/>
      <c r="J80" s="122"/>
      <c r="K80" s="122"/>
      <c r="L80" s="122"/>
      <c r="M80" s="122"/>
      <c r="N80" s="135"/>
      <c r="O80" s="135"/>
      <c r="P80" s="135"/>
      <c r="Q80" s="135"/>
      <c r="R80" s="135"/>
      <c r="S80" s="135"/>
      <c r="T80" s="135"/>
      <c r="U80" s="135"/>
      <c r="V80" s="133"/>
      <c r="W80" s="122"/>
    </row>
    <row r="81" spans="1:23" ht="28.5" customHeight="1" x14ac:dyDescent="0.25">
      <c r="A81" s="122"/>
      <c r="B81" s="122"/>
      <c r="C81" s="136"/>
      <c r="D81" s="122"/>
      <c r="E81" s="122"/>
      <c r="F81" s="122"/>
      <c r="G81" s="122"/>
      <c r="H81" s="122"/>
      <c r="I81" s="122"/>
      <c r="J81" s="122"/>
      <c r="K81" s="122"/>
      <c r="L81" s="122"/>
      <c r="M81" s="122"/>
      <c r="N81" s="135"/>
      <c r="O81" s="135"/>
      <c r="P81" s="135"/>
      <c r="Q81" s="135"/>
      <c r="R81" s="135"/>
      <c r="S81" s="135"/>
      <c r="T81" s="135"/>
      <c r="U81" s="135"/>
      <c r="V81" s="133"/>
      <c r="W81" s="122"/>
    </row>
    <row r="82" spans="1:23" ht="28.5" customHeight="1" x14ac:dyDescent="0.25">
      <c r="A82" s="122"/>
      <c r="B82" s="122"/>
      <c r="C82" s="136"/>
      <c r="D82" s="122"/>
      <c r="E82" s="122"/>
      <c r="F82" s="122"/>
      <c r="G82" s="122"/>
      <c r="H82" s="122"/>
      <c r="I82" s="122"/>
      <c r="J82" s="122"/>
      <c r="K82" s="122"/>
      <c r="L82" s="122"/>
      <c r="M82" s="122"/>
      <c r="N82" s="135"/>
      <c r="O82" s="135"/>
      <c r="P82" s="135"/>
      <c r="Q82" s="135"/>
      <c r="R82" s="135"/>
      <c r="S82" s="135"/>
      <c r="T82" s="135"/>
      <c r="U82" s="135"/>
      <c r="V82" s="133"/>
      <c r="W82" s="122"/>
    </row>
    <row r="83" spans="1:23" ht="28.5" customHeight="1" x14ac:dyDescent="0.25">
      <c r="A83" s="122"/>
      <c r="B83" s="122"/>
      <c r="C83" s="136"/>
      <c r="D83" s="122"/>
      <c r="E83" s="122"/>
      <c r="F83" s="122"/>
      <c r="G83" s="122"/>
      <c r="H83" s="122"/>
      <c r="I83" s="122"/>
      <c r="J83" s="122"/>
      <c r="K83" s="122"/>
      <c r="L83" s="122"/>
      <c r="M83" s="122"/>
      <c r="N83" s="135"/>
      <c r="O83" s="135"/>
      <c r="P83" s="135"/>
      <c r="Q83" s="135"/>
      <c r="R83" s="135"/>
      <c r="S83" s="135"/>
      <c r="T83" s="135"/>
      <c r="U83" s="135"/>
      <c r="V83" s="133"/>
      <c r="W83" s="122"/>
    </row>
    <row r="84" spans="1:23" ht="28.5" customHeight="1" x14ac:dyDescent="0.25">
      <c r="A84" s="122"/>
      <c r="B84" s="122"/>
      <c r="C84" s="136"/>
      <c r="D84" s="122"/>
      <c r="E84" s="122"/>
      <c r="F84" s="122"/>
      <c r="G84" s="122"/>
      <c r="H84" s="122"/>
      <c r="I84" s="122"/>
      <c r="J84" s="122"/>
      <c r="K84" s="122"/>
      <c r="L84" s="122"/>
      <c r="M84" s="122"/>
      <c r="N84" s="135"/>
      <c r="O84" s="135"/>
      <c r="P84" s="135"/>
      <c r="Q84" s="135"/>
      <c r="R84" s="135"/>
      <c r="S84" s="135"/>
      <c r="T84" s="135"/>
      <c r="U84" s="135"/>
      <c r="V84" s="133"/>
      <c r="W84" s="122"/>
    </row>
    <row r="85" spans="1:23" ht="28.5" customHeight="1" x14ac:dyDescent="0.25">
      <c r="A85" s="122"/>
      <c r="B85" s="122"/>
      <c r="C85" s="136"/>
      <c r="D85" s="122"/>
      <c r="E85" s="122"/>
      <c r="F85" s="122"/>
      <c r="G85" s="122"/>
      <c r="H85" s="122"/>
      <c r="I85" s="122"/>
      <c r="J85" s="122"/>
      <c r="K85" s="122"/>
      <c r="L85" s="122"/>
      <c r="M85" s="122"/>
      <c r="N85" s="135"/>
      <c r="O85" s="135"/>
      <c r="P85" s="135"/>
      <c r="Q85" s="135"/>
      <c r="R85" s="135"/>
      <c r="S85" s="135"/>
      <c r="T85" s="135"/>
      <c r="U85" s="135"/>
      <c r="V85" s="133"/>
      <c r="W85" s="122"/>
    </row>
    <row r="86" spans="1:23" ht="28.5" customHeight="1" x14ac:dyDescent="0.25">
      <c r="A86" s="122"/>
      <c r="B86" s="122"/>
      <c r="C86" s="136"/>
      <c r="D86" s="122"/>
      <c r="E86" s="122"/>
      <c r="F86" s="122"/>
      <c r="G86" s="122"/>
      <c r="H86" s="122"/>
      <c r="I86" s="122"/>
      <c r="J86" s="122"/>
      <c r="K86" s="122"/>
      <c r="L86" s="122"/>
      <c r="M86" s="122"/>
      <c r="N86" s="135"/>
      <c r="O86" s="135"/>
      <c r="P86" s="135"/>
      <c r="Q86" s="135"/>
      <c r="R86" s="135"/>
      <c r="S86" s="135"/>
      <c r="T86" s="135"/>
      <c r="U86" s="135"/>
      <c r="V86" s="133"/>
      <c r="W86" s="122"/>
    </row>
    <row r="87" spans="1:23" ht="28.5" customHeight="1" x14ac:dyDescent="0.25">
      <c r="A87" s="122"/>
      <c r="B87" s="122"/>
      <c r="C87" s="136"/>
      <c r="D87" s="122"/>
      <c r="E87" s="122"/>
      <c r="F87" s="122"/>
      <c r="G87" s="122"/>
      <c r="H87" s="122"/>
      <c r="I87" s="122"/>
      <c r="J87" s="122"/>
      <c r="K87" s="122"/>
      <c r="L87" s="122"/>
      <c r="M87" s="122"/>
      <c r="N87" s="135"/>
      <c r="O87" s="135"/>
      <c r="P87" s="135"/>
      <c r="Q87" s="135"/>
      <c r="R87" s="135"/>
      <c r="S87" s="135"/>
      <c r="T87" s="135"/>
      <c r="U87" s="135"/>
      <c r="V87" s="133"/>
      <c r="W87" s="122"/>
    </row>
    <row r="88" spans="1:23" ht="28.5" customHeight="1" x14ac:dyDescent="0.25">
      <c r="A88" s="122"/>
      <c r="B88" s="122"/>
      <c r="C88" s="136"/>
      <c r="D88" s="122"/>
      <c r="E88" s="122"/>
      <c r="F88" s="122"/>
      <c r="G88" s="122"/>
      <c r="H88" s="122"/>
      <c r="I88" s="122"/>
      <c r="J88" s="122"/>
      <c r="K88" s="122"/>
      <c r="L88" s="122"/>
      <c r="M88" s="122"/>
      <c r="N88" s="135"/>
      <c r="O88" s="135"/>
      <c r="P88" s="135"/>
      <c r="Q88" s="135"/>
      <c r="R88" s="135"/>
      <c r="S88" s="135"/>
      <c r="T88" s="135"/>
      <c r="U88" s="135"/>
      <c r="V88" s="133"/>
      <c r="W88" s="122"/>
    </row>
    <row r="89" spans="1:23" ht="28.5" customHeight="1" x14ac:dyDescent="0.25">
      <c r="A89" s="122"/>
      <c r="B89" s="122"/>
      <c r="C89" s="136"/>
      <c r="D89" s="122"/>
      <c r="E89" s="122"/>
      <c r="F89" s="122"/>
      <c r="G89" s="122"/>
      <c r="H89" s="122"/>
      <c r="I89" s="122"/>
      <c r="J89" s="122"/>
      <c r="K89" s="122"/>
      <c r="L89" s="122"/>
      <c r="M89" s="122"/>
      <c r="N89" s="135"/>
      <c r="O89" s="135"/>
      <c r="P89" s="135"/>
      <c r="Q89" s="135"/>
      <c r="R89" s="135"/>
      <c r="S89" s="135"/>
      <c r="T89" s="135"/>
      <c r="U89" s="135"/>
      <c r="V89" s="133"/>
      <c r="W89" s="122"/>
    </row>
    <row r="90" spans="1:23" ht="28.5" customHeight="1" x14ac:dyDescent="0.25">
      <c r="A90" s="122"/>
      <c r="B90" s="122"/>
      <c r="C90" s="136"/>
      <c r="D90" s="122"/>
      <c r="E90" s="122"/>
      <c r="F90" s="122"/>
      <c r="G90" s="122"/>
      <c r="H90" s="122"/>
      <c r="I90" s="122"/>
      <c r="J90" s="122"/>
      <c r="K90" s="122"/>
      <c r="L90" s="122"/>
      <c r="M90" s="122"/>
      <c r="N90" s="135"/>
      <c r="O90" s="135"/>
      <c r="P90" s="135"/>
      <c r="Q90" s="135"/>
      <c r="R90" s="135"/>
      <c r="S90" s="135"/>
      <c r="T90" s="135"/>
      <c r="U90" s="135"/>
      <c r="V90" s="133"/>
      <c r="W90" s="122"/>
    </row>
    <row r="91" spans="1:23" ht="28.5" customHeight="1" x14ac:dyDescent="0.25">
      <c r="A91" s="122"/>
      <c r="B91" s="122"/>
      <c r="C91" s="136"/>
      <c r="D91" s="122"/>
      <c r="E91" s="122"/>
      <c r="F91" s="122"/>
      <c r="G91" s="122"/>
      <c r="H91" s="122"/>
      <c r="I91" s="122"/>
      <c r="J91" s="122"/>
      <c r="K91" s="122"/>
      <c r="L91" s="122"/>
      <c r="M91" s="122"/>
      <c r="N91" s="135"/>
      <c r="O91" s="135"/>
      <c r="P91" s="135"/>
      <c r="Q91" s="135"/>
      <c r="R91" s="135"/>
      <c r="S91" s="135"/>
      <c r="T91" s="135"/>
      <c r="U91" s="135"/>
      <c r="V91" s="133"/>
      <c r="W91" s="122"/>
    </row>
    <row r="92" spans="1:23" ht="28.5" customHeight="1" x14ac:dyDescent="0.25">
      <c r="A92" s="122"/>
      <c r="B92" s="122"/>
      <c r="C92" s="136"/>
      <c r="D92" s="122"/>
      <c r="E92" s="122"/>
      <c r="F92" s="122"/>
      <c r="G92" s="122"/>
      <c r="H92" s="122"/>
      <c r="I92" s="122"/>
      <c r="J92" s="122"/>
      <c r="K92" s="122"/>
      <c r="L92" s="122"/>
      <c r="M92" s="122"/>
      <c r="N92" s="135"/>
      <c r="O92" s="135"/>
      <c r="P92" s="135"/>
      <c r="Q92" s="135"/>
      <c r="R92" s="135"/>
      <c r="S92" s="135"/>
      <c r="T92" s="135"/>
      <c r="U92" s="135"/>
      <c r="V92" s="133"/>
      <c r="W92" s="122"/>
    </row>
    <row r="93" spans="1:23" ht="28.5" customHeight="1" x14ac:dyDescent="0.25">
      <c r="A93" s="122"/>
      <c r="B93" s="122"/>
      <c r="C93" s="136"/>
      <c r="D93" s="122"/>
      <c r="E93" s="122"/>
      <c r="F93" s="122"/>
      <c r="G93" s="122"/>
      <c r="H93" s="122"/>
      <c r="I93" s="122"/>
      <c r="J93" s="122"/>
      <c r="K93" s="122"/>
      <c r="L93" s="122"/>
      <c r="M93" s="122"/>
      <c r="N93" s="135"/>
      <c r="O93" s="135"/>
      <c r="P93" s="135"/>
      <c r="Q93" s="135"/>
      <c r="R93" s="135"/>
      <c r="S93" s="135"/>
      <c r="T93" s="135"/>
      <c r="U93" s="135"/>
      <c r="V93" s="133"/>
      <c r="W93" s="122"/>
    </row>
    <row r="94" spans="1:23" ht="28.5" customHeight="1" x14ac:dyDescent="0.25">
      <c r="A94" s="122"/>
      <c r="B94" s="122"/>
      <c r="C94" s="136"/>
      <c r="D94" s="122"/>
      <c r="E94" s="122"/>
      <c r="F94" s="122"/>
      <c r="G94" s="122"/>
      <c r="H94" s="122"/>
      <c r="I94" s="122"/>
      <c r="J94" s="122"/>
      <c r="K94" s="122"/>
      <c r="L94" s="122"/>
      <c r="M94" s="122"/>
      <c r="N94" s="135"/>
      <c r="O94" s="135"/>
      <c r="P94" s="135"/>
      <c r="Q94" s="135"/>
      <c r="R94" s="135"/>
      <c r="S94" s="135"/>
      <c r="T94" s="135"/>
      <c r="U94" s="135"/>
      <c r="V94" s="133"/>
      <c r="W94" s="122"/>
    </row>
    <row r="95" spans="1:23" ht="28.5" customHeight="1" x14ac:dyDescent="0.25">
      <c r="A95" s="122"/>
      <c r="B95" s="122"/>
      <c r="C95" s="136"/>
      <c r="D95" s="122"/>
      <c r="E95" s="122"/>
      <c r="F95" s="122"/>
      <c r="G95" s="122"/>
      <c r="H95" s="122"/>
      <c r="I95" s="122"/>
      <c r="J95" s="122"/>
      <c r="K95" s="122"/>
      <c r="L95" s="122"/>
      <c r="M95" s="122"/>
      <c r="N95" s="135"/>
      <c r="O95" s="135"/>
      <c r="P95" s="135"/>
      <c r="Q95" s="135"/>
      <c r="R95" s="135"/>
      <c r="S95" s="135"/>
      <c r="T95" s="135"/>
      <c r="U95" s="135"/>
      <c r="V95" s="133"/>
      <c r="W95" s="122"/>
    </row>
    <row r="96" spans="1:23" ht="28.5" customHeight="1" x14ac:dyDescent="0.25">
      <c r="A96" s="122"/>
      <c r="B96" s="122"/>
      <c r="C96" s="136"/>
      <c r="D96" s="122"/>
      <c r="E96" s="122"/>
      <c r="F96" s="122"/>
      <c r="G96" s="122"/>
      <c r="H96" s="122"/>
      <c r="I96" s="122"/>
      <c r="J96" s="122"/>
      <c r="K96" s="122"/>
      <c r="L96" s="122"/>
      <c r="M96" s="122"/>
      <c r="N96" s="135"/>
      <c r="O96" s="135"/>
      <c r="P96" s="135"/>
      <c r="Q96" s="135"/>
      <c r="R96" s="135"/>
      <c r="S96" s="135"/>
      <c r="T96" s="135"/>
      <c r="U96" s="135"/>
      <c r="V96" s="133"/>
      <c r="W96" s="122"/>
    </row>
    <row r="97" spans="1:23" ht="28.5" customHeight="1" x14ac:dyDescent="0.25">
      <c r="A97" s="122"/>
      <c r="B97" s="122"/>
      <c r="C97" s="136"/>
      <c r="D97" s="122"/>
      <c r="E97" s="122"/>
      <c r="F97" s="122"/>
      <c r="G97" s="122"/>
      <c r="H97" s="122"/>
      <c r="I97" s="122"/>
      <c r="J97" s="122"/>
      <c r="K97" s="122"/>
      <c r="L97" s="122"/>
      <c r="M97" s="122"/>
      <c r="N97" s="135"/>
      <c r="O97" s="135"/>
      <c r="P97" s="135"/>
      <c r="Q97" s="135"/>
      <c r="R97" s="135"/>
      <c r="S97" s="135"/>
      <c r="T97" s="135"/>
      <c r="U97" s="135"/>
      <c r="V97" s="133"/>
      <c r="W97" s="122"/>
    </row>
    <row r="98" spans="1:23" ht="28.5" customHeight="1" x14ac:dyDescent="0.25">
      <c r="A98" s="122"/>
      <c r="B98" s="122"/>
      <c r="C98" s="136"/>
      <c r="D98" s="122"/>
      <c r="E98" s="122"/>
      <c r="F98" s="122"/>
      <c r="G98" s="122"/>
      <c r="H98" s="122"/>
      <c r="I98" s="122"/>
      <c r="J98" s="122"/>
      <c r="K98" s="122"/>
      <c r="L98" s="122"/>
      <c r="M98" s="122"/>
      <c r="N98" s="135"/>
      <c r="O98" s="135"/>
      <c r="P98" s="135"/>
      <c r="Q98" s="135"/>
      <c r="R98" s="135"/>
      <c r="S98" s="135"/>
      <c r="T98" s="135"/>
      <c r="U98" s="135"/>
      <c r="V98" s="133"/>
      <c r="W98" s="122"/>
    </row>
    <row r="99" spans="1:23" ht="28.5" customHeight="1" x14ac:dyDescent="0.25">
      <c r="A99" s="122"/>
      <c r="B99" s="122"/>
      <c r="C99" s="136"/>
      <c r="D99" s="122"/>
      <c r="E99" s="122"/>
      <c r="F99" s="122"/>
      <c r="G99" s="122"/>
      <c r="H99" s="122"/>
      <c r="I99" s="122"/>
      <c r="J99" s="122"/>
      <c r="K99" s="122"/>
      <c r="L99" s="122"/>
      <c r="M99" s="122"/>
      <c r="N99" s="135"/>
      <c r="O99" s="135"/>
      <c r="P99" s="135"/>
      <c r="Q99" s="135"/>
      <c r="R99" s="135"/>
      <c r="S99" s="135"/>
      <c r="T99" s="135"/>
      <c r="U99" s="135"/>
      <c r="V99" s="133"/>
      <c r="W99" s="122"/>
    </row>
  </sheetData>
  <mergeCells count="71">
    <mergeCell ref="A1:C3"/>
    <mergeCell ref="A5:C5"/>
    <mergeCell ref="A4:C4"/>
    <mergeCell ref="C9:C10"/>
    <mergeCell ref="B7:B8"/>
    <mergeCell ref="A6:V6"/>
    <mergeCell ref="T7:U7"/>
    <mergeCell ref="V7:V8"/>
    <mergeCell ref="D7:E7"/>
    <mergeCell ref="F7:S7"/>
    <mergeCell ref="D1:V1"/>
    <mergeCell ref="D2:V2"/>
    <mergeCell ref="C7:C8"/>
    <mergeCell ref="B9:B10"/>
    <mergeCell ref="D3:U3"/>
    <mergeCell ref="U9:U10"/>
    <mergeCell ref="C13:C14"/>
    <mergeCell ref="A7:A8"/>
    <mergeCell ref="A9:A16"/>
    <mergeCell ref="C11:C12"/>
    <mergeCell ref="B11:B12"/>
    <mergeCell ref="B13:B16"/>
    <mergeCell ref="B29:H29"/>
    <mergeCell ref="I29:O29"/>
    <mergeCell ref="B28:H28"/>
    <mergeCell ref="I28:O28"/>
    <mergeCell ref="E17:E18"/>
    <mergeCell ref="C19:C20"/>
    <mergeCell ref="A23:S23"/>
    <mergeCell ref="D19:D20"/>
    <mergeCell ref="E19:E20"/>
    <mergeCell ref="E21:E22"/>
    <mergeCell ref="C21:C22"/>
    <mergeCell ref="D21:D22"/>
    <mergeCell ref="C17:C18"/>
    <mergeCell ref="I27:O27"/>
    <mergeCell ref="B17:B22"/>
    <mergeCell ref="A17:A22"/>
    <mergeCell ref="B27:H27"/>
    <mergeCell ref="C15:C16"/>
    <mergeCell ref="D15:D16"/>
    <mergeCell ref="V15:V16"/>
    <mergeCell ref="E15:E16"/>
    <mergeCell ref="V21:V22"/>
    <mergeCell ref="U19:U20"/>
    <mergeCell ref="V19:V20"/>
    <mergeCell ref="U17:U18"/>
    <mergeCell ref="V17:V18"/>
    <mergeCell ref="U21:U22"/>
    <mergeCell ref="D17:D18"/>
    <mergeCell ref="U15:U16"/>
    <mergeCell ref="T17:T22"/>
    <mergeCell ref="D4:V4"/>
    <mergeCell ref="D5:V5"/>
    <mergeCell ref="D9:D10"/>
    <mergeCell ref="E9:E10"/>
    <mergeCell ref="U11:U12"/>
    <mergeCell ref="V11:V12"/>
    <mergeCell ref="V9:V10"/>
    <mergeCell ref="D11:D12"/>
    <mergeCell ref="T11:T12"/>
    <mergeCell ref="T9:T10"/>
    <mergeCell ref="W21:Y22"/>
    <mergeCell ref="W17:Y18"/>
    <mergeCell ref="W19:Y20"/>
    <mergeCell ref="D13:D14"/>
    <mergeCell ref="E11:E12"/>
    <mergeCell ref="E13:E14"/>
    <mergeCell ref="T13:T16"/>
    <mergeCell ref="V13:V14"/>
    <mergeCell ref="U13:U14"/>
  </mergeCells>
  <printOptions horizontalCentered="1" verticalCentered="1"/>
  <pageMargins left="0" right="0" top="0.55118110236220474" bottom="0" header="0" footer="0"/>
  <pageSetup scale="35"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255"/>
  <sheetViews>
    <sheetView zoomScale="51" zoomScaleNormal="51" workbookViewId="0">
      <selection activeCell="B16" sqref="B16:B21"/>
    </sheetView>
  </sheetViews>
  <sheetFormatPr baseColWidth="10" defaultColWidth="11.5703125" defaultRowHeight="15" x14ac:dyDescent="0.25"/>
  <cols>
    <col min="1" max="1" width="11.5703125" style="473"/>
    <col min="2" max="2" width="22.140625" style="473" customWidth="1"/>
    <col min="3" max="3" width="29.140625" style="473" customWidth="1"/>
    <col min="4" max="4" width="11.5703125" style="473"/>
    <col min="5" max="5" width="29.28515625" style="473" customWidth="1"/>
    <col min="6" max="6" width="31" style="473" customWidth="1"/>
    <col min="7" max="12" width="23.28515625" style="473" customWidth="1"/>
    <col min="13" max="18" width="25.85546875" style="473" customWidth="1"/>
    <col min="19" max="19" width="21.42578125" style="473" customWidth="1"/>
    <col min="20" max="24" width="23.5703125" style="473" customWidth="1"/>
    <col min="25" max="25" width="16.7109375" style="473" customWidth="1"/>
    <col min="26" max="26" width="24.140625" style="473" customWidth="1"/>
    <col min="27" max="27" width="22.28515625" style="473" customWidth="1"/>
    <col min="28" max="28" width="17.140625" style="473" bestFit="1" customWidth="1"/>
    <col min="29" max="29" width="28.42578125" style="473" customWidth="1"/>
    <col min="30" max="31" width="18.7109375" style="473" customWidth="1"/>
    <col min="32" max="32" width="22.140625" style="473" customWidth="1"/>
    <col min="33" max="33" width="21.7109375" style="473" customWidth="1"/>
    <col min="34" max="51" width="11.5703125" style="473" customWidth="1"/>
    <col min="52" max="16384" width="11.5703125" style="473"/>
  </cols>
  <sheetData>
    <row r="1" spans="1:51" ht="28.5" x14ac:dyDescent="0.25">
      <c r="A1" s="660"/>
      <c r="B1" s="661"/>
      <c r="C1" s="661"/>
      <c r="D1" s="661"/>
      <c r="E1" s="664" t="s">
        <v>0</v>
      </c>
      <c r="F1" s="665"/>
      <c r="G1" s="665"/>
      <c r="H1" s="665"/>
      <c r="I1" s="665"/>
      <c r="J1" s="665"/>
      <c r="K1" s="665"/>
      <c r="L1" s="665"/>
      <c r="M1" s="665"/>
      <c r="N1" s="665"/>
      <c r="O1" s="665"/>
      <c r="P1" s="665"/>
      <c r="Q1" s="665"/>
      <c r="R1" s="665"/>
      <c r="S1" s="665"/>
      <c r="T1" s="665"/>
      <c r="U1" s="665"/>
      <c r="V1" s="665"/>
      <c r="W1" s="665"/>
      <c r="X1" s="665"/>
      <c r="Y1" s="665"/>
      <c r="Z1" s="665"/>
      <c r="AA1" s="665"/>
      <c r="AB1" s="665"/>
      <c r="AC1" s="665"/>
      <c r="AD1" s="665"/>
      <c r="AE1" s="665"/>
      <c r="AF1" s="665"/>
      <c r="AG1" s="665"/>
      <c r="AH1" s="665"/>
      <c r="AI1" s="665"/>
      <c r="AJ1" s="665"/>
      <c r="AK1" s="665"/>
      <c r="AL1" s="665"/>
      <c r="AM1" s="665"/>
      <c r="AN1" s="665"/>
      <c r="AO1" s="665"/>
      <c r="AP1" s="665"/>
      <c r="AQ1" s="665"/>
      <c r="AR1" s="665"/>
      <c r="AS1" s="665"/>
      <c r="AT1" s="665"/>
      <c r="AU1" s="665"/>
      <c r="AV1" s="665"/>
      <c r="AW1" s="665"/>
      <c r="AX1" s="665"/>
      <c r="AY1" s="666"/>
    </row>
    <row r="2" spans="1:51" ht="30" customHeight="1" thickBot="1" x14ac:dyDescent="0.3">
      <c r="A2" s="662"/>
      <c r="B2" s="663"/>
      <c r="C2" s="663"/>
      <c r="D2" s="663"/>
      <c r="E2" s="667" t="s">
        <v>392</v>
      </c>
      <c r="F2" s="668"/>
      <c r="G2" s="668"/>
      <c r="H2" s="668"/>
      <c r="I2" s="668"/>
      <c r="J2" s="668"/>
      <c r="K2" s="668"/>
      <c r="L2" s="668"/>
      <c r="M2" s="668"/>
      <c r="N2" s="668"/>
      <c r="O2" s="668"/>
      <c r="P2" s="668"/>
      <c r="Q2" s="668"/>
      <c r="R2" s="668"/>
      <c r="S2" s="668"/>
      <c r="T2" s="668"/>
      <c r="U2" s="668"/>
      <c r="V2" s="668"/>
      <c r="W2" s="668"/>
      <c r="X2" s="668"/>
      <c r="Y2" s="668"/>
      <c r="Z2" s="668"/>
      <c r="AA2" s="668"/>
      <c r="AB2" s="668"/>
      <c r="AC2" s="668"/>
      <c r="AD2" s="668"/>
      <c r="AE2" s="668"/>
      <c r="AF2" s="668"/>
      <c r="AG2" s="668"/>
      <c r="AH2" s="668"/>
      <c r="AI2" s="668"/>
      <c r="AJ2" s="668"/>
      <c r="AK2" s="668"/>
      <c r="AL2" s="668"/>
      <c r="AM2" s="668"/>
      <c r="AN2" s="668"/>
      <c r="AO2" s="668"/>
      <c r="AP2" s="668"/>
      <c r="AQ2" s="668"/>
      <c r="AR2" s="668"/>
      <c r="AS2" s="668"/>
      <c r="AT2" s="668"/>
      <c r="AU2" s="668"/>
      <c r="AV2" s="668"/>
      <c r="AW2" s="668"/>
      <c r="AX2" s="668"/>
      <c r="AY2" s="669"/>
    </row>
    <row r="3" spans="1:51" ht="16.5" thickBot="1" x14ac:dyDescent="0.3">
      <c r="A3" s="662"/>
      <c r="B3" s="663"/>
      <c r="C3" s="663"/>
      <c r="D3" s="663"/>
      <c r="E3" s="670" t="s">
        <v>352</v>
      </c>
      <c r="F3" s="661"/>
      <c r="G3" s="661"/>
      <c r="H3" s="661"/>
      <c r="I3" s="661"/>
      <c r="J3" s="661"/>
      <c r="K3" s="661"/>
      <c r="L3" s="661"/>
      <c r="M3" s="661"/>
      <c r="N3" s="661"/>
      <c r="O3" s="661"/>
      <c r="P3" s="661"/>
      <c r="Q3" s="661"/>
      <c r="R3" s="661"/>
      <c r="S3" s="661"/>
      <c r="T3" s="661"/>
      <c r="U3" s="661"/>
      <c r="V3" s="661"/>
      <c r="W3" s="661"/>
      <c r="X3" s="661"/>
      <c r="Y3" s="661"/>
      <c r="Z3" s="661"/>
      <c r="AA3" s="661"/>
      <c r="AB3" s="661"/>
      <c r="AC3" s="661"/>
      <c r="AD3" s="671"/>
      <c r="AE3" s="672" t="s">
        <v>393</v>
      </c>
      <c r="AF3" s="661"/>
      <c r="AG3" s="661"/>
      <c r="AH3" s="661"/>
      <c r="AI3" s="661"/>
      <c r="AJ3" s="661"/>
      <c r="AK3" s="661"/>
      <c r="AL3" s="661"/>
      <c r="AM3" s="661"/>
      <c r="AN3" s="661"/>
      <c r="AO3" s="661"/>
      <c r="AP3" s="661"/>
      <c r="AQ3" s="661"/>
      <c r="AR3" s="661"/>
      <c r="AS3" s="661"/>
      <c r="AT3" s="661"/>
      <c r="AU3" s="661"/>
      <c r="AV3" s="661"/>
      <c r="AW3" s="661"/>
      <c r="AX3" s="661"/>
      <c r="AY3" s="671"/>
    </row>
    <row r="4" spans="1:51" ht="20.25" customHeight="1" thickBot="1" x14ac:dyDescent="0.3">
      <c r="A4" s="673" t="s">
        <v>4</v>
      </c>
      <c r="B4" s="674"/>
      <c r="C4" s="674"/>
      <c r="D4" s="675"/>
      <c r="E4" s="676" t="s">
        <v>5</v>
      </c>
      <c r="F4" s="674"/>
      <c r="G4" s="674"/>
      <c r="H4" s="674"/>
      <c r="I4" s="674"/>
      <c r="J4" s="674"/>
      <c r="K4" s="674"/>
      <c r="L4" s="674"/>
      <c r="M4" s="674"/>
      <c r="N4" s="674"/>
      <c r="O4" s="674"/>
      <c r="P4" s="674"/>
      <c r="Q4" s="674"/>
      <c r="R4" s="674"/>
      <c r="S4" s="674"/>
      <c r="T4" s="674"/>
      <c r="U4" s="674"/>
      <c r="V4" s="674"/>
      <c r="W4" s="674"/>
      <c r="X4" s="674"/>
      <c r="Y4" s="674"/>
      <c r="Z4" s="674"/>
      <c r="AA4" s="674"/>
      <c r="AB4" s="674"/>
      <c r="AC4" s="674"/>
      <c r="AD4" s="674"/>
      <c r="AE4" s="674"/>
      <c r="AF4" s="674"/>
      <c r="AG4" s="674"/>
      <c r="AH4" s="674"/>
      <c r="AI4" s="674"/>
      <c r="AJ4" s="674"/>
      <c r="AK4" s="674"/>
      <c r="AL4" s="674"/>
      <c r="AM4" s="674"/>
      <c r="AN4" s="674"/>
      <c r="AO4" s="674"/>
      <c r="AP4" s="674"/>
      <c r="AQ4" s="674"/>
      <c r="AR4" s="674"/>
      <c r="AS4" s="674"/>
      <c r="AT4" s="674"/>
      <c r="AU4" s="674"/>
      <c r="AV4" s="674"/>
      <c r="AW4" s="674"/>
      <c r="AX4" s="674"/>
      <c r="AY4" s="675"/>
    </row>
    <row r="5" spans="1:51" ht="20.25" customHeight="1" thickBot="1" x14ac:dyDescent="0.3">
      <c r="A5" s="677" t="s">
        <v>6</v>
      </c>
      <c r="B5" s="674"/>
      <c r="C5" s="674"/>
      <c r="D5" s="675"/>
      <c r="E5" s="678" t="s">
        <v>7</v>
      </c>
      <c r="F5" s="674"/>
      <c r="G5" s="674"/>
      <c r="H5" s="674"/>
      <c r="I5" s="674"/>
      <c r="J5" s="674"/>
      <c r="K5" s="674"/>
      <c r="L5" s="674"/>
      <c r="M5" s="674"/>
      <c r="N5" s="674"/>
      <c r="O5" s="674"/>
      <c r="P5" s="674"/>
      <c r="Q5" s="674"/>
      <c r="R5" s="674"/>
      <c r="S5" s="674"/>
      <c r="T5" s="674"/>
      <c r="U5" s="674"/>
      <c r="V5" s="674"/>
      <c r="W5" s="674"/>
      <c r="X5" s="674"/>
      <c r="Y5" s="674"/>
      <c r="Z5" s="674"/>
      <c r="AA5" s="674"/>
      <c r="AB5" s="674"/>
      <c r="AC5" s="674"/>
      <c r="AD5" s="674"/>
      <c r="AE5" s="674"/>
      <c r="AF5" s="674"/>
      <c r="AG5" s="674"/>
      <c r="AH5" s="674"/>
      <c r="AI5" s="674"/>
      <c r="AJ5" s="674"/>
      <c r="AK5" s="674"/>
      <c r="AL5" s="674"/>
      <c r="AM5" s="674"/>
      <c r="AN5" s="674"/>
      <c r="AO5" s="674"/>
      <c r="AP5" s="674"/>
      <c r="AQ5" s="674"/>
      <c r="AR5" s="674"/>
      <c r="AS5" s="674"/>
      <c r="AT5" s="674"/>
      <c r="AU5" s="674"/>
      <c r="AV5" s="674"/>
      <c r="AW5" s="674"/>
      <c r="AX5" s="674"/>
      <c r="AY5" s="675"/>
    </row>
    <row r="6" spans="1:51" ht="20.25" customHeight="1" thickBot="1" x14ac:dyDescent="0.3">
      <c r="A6" s="679" t="s">
        <v>394</v>
      </c>
      <c r="B6" s="680"/>
      <c r="C6" s="680"/>
      <c r="D6" s="681"/>
      <c r="E6" s="682" t="s">
        <v>781</v>
      </c>
      <c r="F6" s="674"/>
      <c r="G6" s="674"/>
      <c r="H6" s="674"/>
      <c r="I6" s="674"/>
      <c r="J6" s="674"/>
      <c r="K6" s="674"/>
      <c r="L6" s="674"/>
      <c r="M6" s="674"/>
      <c r="N6" s="674"/>
      <c r="O6" s="674"/>
      <c r="P6" s="674"/>
      <c r="Q6" s="674"/>
      <c r="R6" s="674"/>
      <c r="S6" s="674"/>
      <c r="T6" s="674"/>
      <c r="U6" s="674"/>
      <c r="V6" s="674"/>
      <c r="W6" s="674"/>
      <c r="X6" s="674"/>
      <c r="Y6" s="674"/>
      <c r="Z6" s="674"/>
      <c r="AA6" s="674"/>
      <c r="AB6" s="674"/>
      <c r="AC6" s="674"/>
      <c r="AD6" s="674"/>
      <c r="AE6" s="674"/>
      <c r="AF6" s="674"/>
      <c r="AG6" s="674"/>
      <c r="AH6" s="674"/>
      <c r="AI6" s="674"/>
      <c r="AJ6" s="674"/>
      <c r="AK6" s="674"/>
      <c r="AL6" s="674"/>
      <c r="AM6" s="674"/>
      <c r="AN6" s="674"/>
      <c r="AO6" s="674"/>
      <c r="AP6" s="674"/>
      <c r="AQ6" s="674"/>
      <c r="AR6" s="674"/>
      <c r="AS6" s="674"/>
      <c r="AT6" s="674"/>
      <c r="AU6" s="674"/>
      <c r="AV6" s="674"/>
      <c r="AW6" s="674"/>
      <c r="AX6" s="674"/>
      <c r="AY6" s="675"/>
    </row>
    <row r="7" spans="1:51" ht="18.75" thickBot="1" x14ac:dyDescent="0.3">
      <c r="A7" s="683"/>
      <c r="B7" s="674"/>
      <c r="C7" s="674"/>
      <c r="D7" s="674"/>
      <c r="E7" s="674"/>
      <c r="F7" s="674"/>
      <c r="G7" s="674"/>
      <c r="H7" s="674"/>
      <c r="I7" s="674"/>
      <c r="J7" s="674"/>
      <c r="K7" s="674"/>
      <c r="L7" s="674"/>
      <c r="M7" s="674"/>
      <c r="N7" s="674"/>
      <c r="O7" s="674"/>
      <c r="P7" s="674"/>
      <c r="Q7" s="674"/>
      <c r="R7" s="674"/>
      <c r="S7" s="674"/>
      <c r="T7" s="674"/>
      <c r="U7" s="674"/>
      <c r="V7" s="674"/>
      <c r="W7" s="674"/>
      <c r="X7" s="674"/>
      <c r="Y7" s="674"/>
      <c r="Z7" s="674"/>
      <c r="AA7" s="674"/>
      <c r="AB7" s="674"/>
      <c r="AC7" s="674"/>
      <c r="AD7" s="674"/>
      <c r="AE7" s="674"/>
      <c r="AF7" s="674"/>
      <c r="AG7" s="674"/>
      <c r="AH7" s="674"/>
      <c r="AI7" s="674"/>
      <c r="AJ7" s="674"/>
      <c r="AK7" s="674"/>
      <c r="AL7" s="674"/>
      <c r="AM7" s="674"/>
      <c r="AN7" s="674"/>
      <c r="AO7" s="674"/>
      <c r="AP7" s="674"/>
      <c r="AQ7" s="674"/>
      <c r="AR7" s="674"/>
      <c r="AS7" s="674"/>
      <c r="AT7" s="674"/>
      <c r="AU7" s="674"/>
      <c r="AV7" s="674"/>
      <c r="AW7" s="674"/>
      <c r="AX7" s="674"/>
      <c r="AY7" s="675"/>
    </row>
    <row r="8" spans="1:51" ht="15.75" thickBot="1" x14ac:dyDescent="0.3">
      <c r="A8" s="684" t="s">
        <v>395</v>
      </c>
      <c r="B8" s="674"/>
      <c r="C8" s="674"/>
      <c r="D8" s="674"/>
      <c r="E8" s="674"/>
      <c r="F8" s="675"/>
      <c r="G8" s="685" t="s">
        <v>396</v>
      </c>
      <c r="H8" s="674"/>
      <c r="I8" s="674"/>
      <c r="J8" s="674"/>
      <c r="K8" s="674"/>
      <c r="L8" s="674"/>
      <c r="M8" s="674"/>
      <c r="N8" s="674"/>
      <c r="O8" s="674"/>
      <c r="P8" s="674"/>
      <c r="Q8" s="674"/>
      <c r="R8" s="674"/>
      <c r="S8" s="675"/>
      <c r="T8" s="685" t="s">
        <v>397</v>
      </c>
      <c r="U8" s="674"/>
      <c r="V8" s="674"/>
      <c r="W8" s="674"/>
      <c r="X8" s="674"/>
      <c r="Y8" s="674"/>
      <c r="Z8" s="674"/>
      <c r="AA8" s="674"/>
      <c r="AB8" s="674"/>
      <c r="AC8" s="674"/>
      <c r="AD8" s="674"/>
      <c r="AE8" s="674"/>
      <c r="AF8" s="675"/>
      <c r="AG8" s="686" t="s">
        <v>398</v>
      </c>
      <c r="AH8" s="687"/>
      <c r="AI8" s="687"/>
      <c r="AJ8" s="687"/>
      <c r="AK8" s="688"/>
      <c r="AL8" s="689" t="s">
        <v>399</v>
      </c>
      <c r="AM8" s="688"/>
      <c r="AN8" s="355"/>
      <c r="AO8" s="690" t="s">
        <v>400</v>
      </c>
      <c r="AP8" s="687"/>
      <c r="AQ8" s="687"/>
      <c r="AR8" s="687"/>
      <c r="AS8" s="687"/>
      <c r="AT8" s="687"/>
      <c r="AU8" s="687"/>
      <c r="AV8" s="687"/>
      <c r="AW8" s="687"/>
      <c r="AX8" s="688"/>
      <c r="AY8" s="691" t="s">
        <v>401</v>
      </c>
    </row>
    <row r="9" spans="1:51" ht="57" customHeight="1" thickBot="1" x14ac:dyDescent="0.3">
      <c r="A9" s="145" t="s">
        <v>402</v>
      </c>
      <c r="B9" s="146" t="s">
        <v>403</v>
      </c>
      <c r="C9" s="146" t="s">
        <v>404</v>
      </c>
      <c r="D9" s="147" t="s">
        <v>405</v>
      </c>
      <c r="E9" s="148" t="s">
        <v>406</v>
      </c>
      <c r="F9" s="148" t="s">
        <v>407</v>
      </c>
      <c r="G9" s="149" t="s">
        <v>363</v>
      </c>
      <c r="H9" s="149" t="s">
        <v>364</v>
      </c>
      <c r="I9" s="149" t="s">
        <v>365</v>
      </c>
      <c r="J9" s="149" t="s">
        <v>366</v>
      </c>
      <c r="K9" s="149" t="s">
        <v>367</v>
      </c>
      <c r="L9" s="149" t="s">
        <v>368</v>
      </c>
      <c r="M9" s="149" t="s">
        <v>369</v>
      </c>
      <c r="N9" s="149" t="s">
        <v>370</v>
      </c>
      <c r="O9" s="149" t="s">
        <v>408</v>
      </c>
      <c r="P9" s="149" t="s">
        <v>372</v>
      </c>
      <c r="Q9" s="149" t="s">
        <v>373</v>
      </c>
      <c r="R9" s="149" t="s">
        <v>374</v>
      </c>
      <c r="S9" s="149" t="s">
        <v>409</v>
      </c>
      <c r="T9" s="149" t="s">
        <v>363</v>
      </c>
      <c r="U9" s="149" t="s">
        <v>364</v>
      </c>
      <c r="V9" s="149" t="s">
        <v>365</v>
      </c>
      <c r="W9" s="149" t="s">
        <v>366</v>
      </c>
      <c r="X9" s="149" t="s">
        <v>367</v>
      </c>
      <c r="Y9" s="149" t="s">
        <v>368</v>
      </c>
      <c r="Z9" s="149" t="s">
        <v>369</v>
      </c>
      <c r="AA9" s="149" t="s">
        <v>370</v>
      </c>
      <c r="AB9" s="149" t="s">
        <v>408</v>
      </c>
      <c r="AC9" s="149" t="s">
        <v>372</v>
      </c>
      <c r="AD9" s="149" t="s">
        <v>373</v>
      </c>
      <c r="AE9" s="149" t="s">
        <v>374</v>
      </c>
      <c r="AF9" s="324" t="s">
        <v>744</v>
      </c>
      <c r="AG9" s="177" t="s">
        <v>410</v>
      </c>
      <c r="AH9" s="178" t="s">
        <v>411</v>
      </c>
      <c r="AI9" s="178" t="s">
        <v>412</v>
      </c>
      <c r="AJ9" s="178" t="s">
        <v>413</v>
      </c>
      <c r="AK9" s="178" t="s">
        <v>414</v>
      </c>
      <c r="AL9" s="178" t="s">
        <v>415</v>
      </c>
      <c r="AM9" s="178" t="s">
        <v>416</v>
      </c>
      <c r="AN9" s="179" t="s">
        <v>417</v>
      </c>
      <c r="AO9" s="179" t="s">
        <v>418</v>
      </c>
      <c r="AP9" s="179" t="s">
        <v>419</v>
      </c>
      <c r="AQ9" s="179" t="s">
        <v>420</v>
      </c>
      <c r="AR9" s="179" t="s">
        <v>421</v>
      </c>
      <c r="AS9" s="179" t="s">
        <v>422</v>
      </c>
      <c r="AT9" s="179" t="s">
        <v>423</v>
      </c>
      <c r="AU9" s="179" t="s">
        <v>424</v>
      </c>
      <c r="AV9" s="179" t="s">
        <v>425</v>
      </c>
      <c r="AW9" s="179" t="s">
        <v>426</v>
      </c>
      <c r="AX9" s="180" t="s">
        <v>427</v>
      </c>
      <c r="AY9" s="692"/>
    </row>
    <row r="10" spans="1:51" ht="15" customHeight="1" x14ac:dyDescent="0.25">
      <c r="A10" s="693">
        <v>1</v>
      </c>
      <c r="B10" s="693" t="s">
        <v>428</v>
      </c>
      <c r="C10" s="695" t="s">
        <v>429</v>
      </c>
      <c r="D10" s="171" t="s">
        <v>327</v>
      </c>
      <c r="E10" s="325">
        <v>0</v>
      </c>
      <c r="F10" s="325">
        <v>0</v>
      </c>
      <c r="G10" s="325">
        <v>0</v>
      </c>
      <c r="H10" s="325">
        <v>0</v>
      </c>
      <c r="I10" s="325">
        <v>0</v>
      </c>
      <c r="J10" s="325">
        <v>0</v>
      </c>
      <c r="K10" s="325">
        <v>0</v>
      </c>
      <c r="L10" s="325">
        <v>0</v>
      </c>
      <c r="M10" s="325">
        <v>0</v>
      </c>
      <c r="N10" s="325">
        <f>+M10+[1]INVERSIÓN!CY10</f>
        <v>0</v>
      </c>
      <c r="O10" s="325">
        <v>0</v>
      </c>
      <c r="P10" s="325">
        <f>+O10+[1]INVERSIÓN!DC10</f>
        <v>0</v>
      </c>
      <c r="Q10" s="325">
        <f>+P10+[1]INVERSIÓN!DE10</f>
        <v>0</v>
      </c>
      <c r="R10" s="325">
        <f>+Q10+[1]INVERSIÓN!DG10</f>
        <v>0</v>
      </c>
      <c r="S10" s="696" t="str">
        <f>+[1]INVERSIÓN!EW10</f>
        <v xml:space="preserve">En 2022 se realizó la alianza con la Alcaldía Local de Chapinero, Usme y Ciudad Bolívar. Así mismo, en el 2021, Se celebraron alianzas con las localidades de Suba y Sumapaz, cumpliendo así, con las cinco (5) alianzas porogrmadas en el cuatrienio.
Adicionalmente, se avanzó en la formulación del proyecto de Cazadores de Semilla; se apoyó la celebración del día del campesino y se apoyó la propagación de cedro y aliso en el invernadero de la Alcaldía de Sumapaz, así como el seguimiento a las acciones conjuntas acordadas en las alianzas suscritas.
</v>
      </c>
      <c r="T10" s="325">
        <v>0</v>
      </c>
      <c r="U10" s="325">
        <v>0</v>
      </c>
      <c r="V10" s="325">
        <v>0</v>
      </c>
      <c r="W10" s="325">
        <v>0</v>
      </c>
      <c r="X10" s="325">
        <v>0</v>
      </c>
      <c r="Y10" s="325">
        <v>0</v>
      </c>
      <c r="Z10" s="325">
        <v>0</v>
      </c>
      <c r="AA10" s="325">
        <f>+Z10+[1]INVERSIÓN!CZ10</f>
        <v>0</v>
      </c>
      <c r="AB10" s="325">
        <v>0</v>
      </c>
      <c r="AC10" s="325">
        <f>+AB10+[1]INVERSIÓN!DD10</f>
        <v>0</v>
      </c>
      <c r="AD10" s="325">
        <f>+AC10+[1]INVERSIÓN!DF10</f>
        <v>0</v>
      </c>
      <c r="AE10" s="325">
        <f>+AD10+[1]INVERSIÓN!DH10</f>
        <v>0</v>
      </c>
      <c r="AF10" s="699" t="str">
        <f>+[1]INVERSIÓN!EW10</f>
        <v xml:space="preserve">En 2022 se realizó la alianza con la Alcaldía Local de Chapinero, Usme y Ciudad Bolívar. Así mismo, en el 2021, Se celebraron alianzas con las localidades de Suba y Sumapaz, cumpliendo así, con las cinco (5) alianzas porogrmadas en el cuatrienio.
Adicionalmente, se avanzó en la formulación del proyecto de Cazadores de Semilla; se apoyó la celebración del día del campesino y se apoyó la propagación de cedro y aliso en el invernadero de la Alcaldía de Sumapaz, así como el seguimiento a las acciones conjuntas acordadas en las alianzas suscritas.
</v>
      </c>
      <c r="AG10" s="695" t="s">
        <v>430</v>
      </c>
      <c r="AH10" s="695" t="s">
        <v>431</v>
      </c>
      <c r="AI10" s="695" t="s">
        <v>432</v>
      </c>
      <c r="AJ10" s="695" t="s">
        <v>433</v>
      </c>
      <c r="AK10" s="695" t="s">
        <v>434</v>
      </c>
      <c r="AL10" s="695" t="s">
        <v>433</v>
      </c>
      <c r="AM10" s="693" t="s">
        <v>435</v>
      </c>
      <c r="AN10" s="705">
        <v>29917</v>
      </c>
      <c r="AO10" s="695" t="s">
        <v>433</v>
      </c>
      <c r="AP10" s="695" t="s">
        <v>433</v>
      </c>
      <c r="AQ10" s="695" t="s">
        <v>433</v>
      </c>
      <c r="AR10" s="695" t="s">
        <v>433</v>
      </c>
      <c r="AS10" s="695" t="s">
        <v>433</v>
      </c>
      <c r="AT10" s="695" t="s">
        <v>433</v>
      </c>
      <c r="AU10" s="695" t="s">
        <v>433</v>
      </c>
      <c r="AV10" s="695" t="s">
        <v>433</v>
      </c>
      <c r="AW10" s="695" t="s">
        <v>433</v>
      </c>
      <c r="AX10" s="706">
        <v>29917</v>
      </c>
      <c r="AY10" s="695"/>
    </row>
    <row r="11" spans="1:51" ht="18" x14ac:dyDescent="0.25">
      <c r="A11" s="694"/>
      <c r="B11" s="694"/>
      <c r="C11" s="694"/>
      <c r="D11" s="172" t="s">
        <v>328</v>
      </c>
      <c r="E11" s="326">
        <v>522313000</v>
      </c>
      <c r="F11" s="326">
        <v>0</v>
      </c>
      <c r="G11" s="326">
        <v>0</v>
      </c>
      <c r="H11" s="326">
        <v>0</v>
      </c>
      <c r="I11" s="326">
        <v>0</v>
      </c>
      <c r="J11" s="326">
        <v>0</v>
      </c>
      <c r="K11" s="326">
        <v>0</v>
      </c>
      <c r="L11" s="326">
        <v>0</v>
      </c>
      <c r="M11" s="326">
        <v>0</v>
      </c>
      <c r="N11" s="326">
        <f>+M11+[1]INVERSIÓN!CY11</f>
        <v>0</v>
      </c>
      <c r="O11" s="326">
        <f>+N11+[1]INVERSIÓN!DA11</f>
        <v>0</v>
      </c>
      <c r="P11" s="326">
        <f>+O11+[1]INVERSIÓN!DC11</f>
        <v>0</v>
      </c>
      <c r="Q11" s="326">
        <f>+P11+[1]INVERSIÓN!DE11</f>
        <v>0</v>
      </c>
      <c r="R11" s="326">
        <f>+Q11+[1]INVERSIÓN!DG11</f>
        <v>0</v>
      </c>
      <c r="S11" s="697"/>
      <c r="T11" s="326">
        <v>0</v>
      </c>
      <c r="U11" s="326">
        <v>0</v>
      </c>
      <c r="V11" s="326">
        <v>0</v>
      </c>
      <c r="W11" s="326">
        <v>0</v>
      </c>
      <c r="X11" s="326">
        <v>0</v>
      </c>
      <c r="Y11" s="326">
        <v>0</v>
      </c>
      <c r="Z11" s="326">
        <v>0</v>
      </c>
      <c r="AA11" s="326">
        <f>+Z11+[1]INVERSIÓN!CZ11</f>
        <v>0</v>
      </c>
      <c r="AB11" s="326">
        <f>+AA11+[1]INVERSIÓN!DB11</f>
        <v>0</v>
      </c>
      <c r="AC11" s="326">
        <f>+AB11+[1]INVERSIÓN!DD11</f>
        <v>0</v>
      </c>
      <c r="AD11" s="326">
        <f>+AC11+[1]INVERSIÓN!DF11</f>
        <v>0</v>
      </c>
      <c r="AE11" s="326">
        <f>+AD11+[1]INVERSIÓN!DH11</f>
        <v>0</v>
      </c>
      <c r="AF11" s="700"/>
      <c r="AG11" s="694"/>
      <c r="AH11" s="694"/>
      <c r="AI11" s="694"/>
      <c r="AJ11" s="694"/>
      <c r="AK11" s="694"/>
      <c r="AL11" s="694"/>
      <c r="AM11" s="694"/>
      <c r="AN11" s="694"/>
      <c r="AO11" s="694"/>
      <c r="AP11" s="694"/>
      <c r="AQ11" s="694"/>
      <c r="AR11" s="694"/>
      <c r="AS11" s="694"/>
      <c r="AT11" s="694"/>
      <c r="AU11" s="694"/>
      <c r="AV11" s="694"/>
      <c r="AW11" s="694"/>
      <c r="AX11" s="694"/>
      <c r="AY11" s="694"/>
    </row>
    <row r="12" spans="1:51" ht="27" x14ac:dyDescent="0.25">
      <c r="A12" s="694"/>
      <c r="B12" s="694"/>
      <c r="C12" s="694"/>
      <c r="D12" s="173" t="s">
        <v>329</v>
      </c>
      <c r="E12" s="327">
        <v>0</v>
      </c>
      <c r="F12" s="327">
        <v>0</v>
      </c>
      <c r="G12" s="327">
        <v>0</v>
      </c>
      <c r="H12" s="327">
        <v>0</v>
      </c>
      <c r="I12" s="327">
        <v>0</v>
      </c>
      <c r="J12" s="327">
        <v>0</v>
      </c>
      <c r="K12" s="327">
        <v>0</v>
      </c>
      <c r="L12" s="327">
        <v>0</v>
      </c>
      <c r="M12" s="327">
        <v>0</v>
      </c>
      <c r="N12" s="327">
        <f>+M12+[1]INVERSIÓN!CY13</f>
        <v>0</v>
      </c>
      <c r="O12" s="327">
        <f>+N12+[1]INVERSIÓN!DA13</f>
        <v>0</v>
      </c>
      <c r="P12" s="327">
        <f>+O12+[1]INVERSIÓN!DC13</f>
        <v>0</v>
      </c>
      <c r="Q12" s="327">
        <f>+P12+[1]INVERSIÓN!DE13</f>
        <v>0</v>
      </c>
      <c r="R12" s="327">
        <f>+Q12+[1]INVERSIÓN!DG13</f>
        <v>0</v>
      </c>
      <c r="S12" s="697"/>
      <c r="T12" s="327">
        <v>0</v>
      </c>
      <c r="U12" s="327">
        <v>0</v>
      </c>
      <c r="V12" s="327">
        <v>0</v>
      </c>
      <c r="W12" s="327">
        <v>0</v>
      </c>
      <c r="X12" s="327">
        <v>0</v>
      </c>
      <c r="Y12" s="327">
        <v>0</v>
      </c>
      <c r="Z12" s="327">
        <v>0</v>
      </c>
      <c r="AA12" s="327">
        <f>+Z12+[1]INVERSIÓN!CZ13</f>
        <v>0</v>
      </c>
      <c r="AB12" s="327">
        <f>+AA12+[1]INVERSIÓN!DB13</f>
        <v>0</v>
      </c>
      <c r="AC12" s="327">
        <f>+AB12+[1]INVERSIÓN!DD13</f>
        <v>0</v>
      </c>
      <c r="AD12" s="327">
        <f>+AC12+[1]INVERSIÓN!DF13</f>
        <v>0</v>
      </c>
      <c r="AE12" s="327">
        <f>+AD12+[1]INVERSIÓN!DH13</f>
        <v>0</v>
      </c>
      <c r="AF12" s="700"/>
      <c r="AG12" s="694"/>
      <c r="AH12" s="694"/>
      <c r="AI12" s="694"/>
      <c r="AJ12" s="694"/>
      <c r="AK12" s="694"/>
      <c r="AL12" s="694"/>
      <c r="AM12" s="694"/>
      <c r="AN12" s="694"/>
      <c r="AO12" s="694"/>
      <c r="AP12" s="694"/>
      <c r="AQ12" s="694"/>
      <c r="AR12" s="694"/>
      <c r="AS12" s="694"/>
      <c r="AT12" s="694"/>
      <c r="AU12" s="694"/>
      <c r="AV12" s="694"/>
      <c r="AW12" s="694"/>
      <c r="AX12" s="694"/>
      <c r="AY12" s="694"/>
    </row>
    <row r="13" spans="1:51" ht="27.75" thickBot="1" x14ac:dyDescent="0.3">
      <c r="A13" s="694"/>
      <c r="B13" s="694"/>
      <c r="C13" s="694"/>
      <c r="D13" s="172" t="s">
        <v>330</v>
      </c>
      <c r="E13" s="328">
        <v>54493001</v>
      </c>
      <c r="F13" s="328">
        <v>54493001</v>
      </c>
      <c r="G13" s="328">
        <v>14335000</v>
      </c>
      <c r="H13" s="328">
        <v>38773267</v>
      </c>
      <c r="I13" s="328">
        <v>43269934</v>
      </c>
      <c r="J13" s="328">
        <v>54493001</v>
      </c>
      <c r="K13" s="328">
        <v>54493001</v>
      </c>
      <c r="L13" s="328">
        <v>54493001</v>
      </c>
      <c r="M13" s="328">
        <v>54493001</v>
      </c>
      <c r="N13" s="328">
        <f>+M13+[1]INVERSIÓN!CY14</f>
        <v>54493001</v>
      </c>
      <c r="O13" s="328">
        <v>54493001</v>
      </c>
      <c r="P13" s="328">
        <f>+O13+[1]INVERSIÓN!DC14</f>
        <v>54493001</v>
      </c>
      <c r="Q13" s="328">
        <f>+P13+[1]INVERSIÓN!DE14</f>
        <v>54493001</v>
      </c>
      <c r="R13" s="328">
        <f>+Q13+[1]INVERSIÓN!DG14</f>
        <v>54493001</v>
      </c>
      <c r="S13" s="697"/>
      <c r="T13" s="328">
        <v>14335000</v>
      </c>
      <c r="U13" s="328">
        <v>38773267</v>
      </c>
      <c r="V13" s="328">
        <v>43269934</v>
      </c>
      <c r="W13" s="328">
        <v>51884334</v>
      </c>
      <c r="X13" s="328">
        <v>54493001</v>
      </c>
      <c r="Y13" s="328">
        <v>54493001</v>
      </c>
      <c r="Z13" s="328">
        <v>54493001</v>
      </c>
      <c r="AA13" s="328">
        <f>+Z13+[1]INVERSIÓN!CZ14</f>
        <v>54493001</v>
      </c>
      <c r="AB13" s="328">
        <v>54493001</v>
      </c>
      <c r="AC13" s="328">
        <f>+AB13+[1]INVERSIÓN!DD14</f>
        <v>54493001</v>
      </c>
      <c r="AD13" s="328">
        <f>+AC13+[1]INVERSIÓN!DF14</f>
        <v>54493001</v>
      </c>
      <c r="AE13" s="328">
        <f>+AD13+[1]INVERSIÓN!DH14</f>
        <v>54493001</v>
      </c>
      <c r="AF13" s="700"/>
      <c r="AG13" s="694"/>
      <c r="AH13" s="694"/>
      <c r="AI13" s="694"/>
      <c r="AJ13" s="694"/>
      <c r="AK13" s="694"/>
      <c r="AL13" s="694"/>
      <c r="AM13" s="694"/>
      <c r="AN13" s="694"/>
      <c r="AO13" s="694"/>
      <c r="AP13" s="694"/>
      <c r="AQ13" s="694"/>
      <c r="AR13" s="694"/>
      <c r="AS13" s="694"/>
      <c r="AT13" s="694"/>
      <c r="AU13" s="694"/>
      <c r="AV13" s="694"/>
      <c r="AW13" s="694"/>
      <c r="AX13" s="694"/>
      <c r="AY13" s="694"/>
    </row>
    <row r="14" spans="1:51" ht="27.75" thickBot="1" x14ac:dyDescent="0.3">
      <c r="A14" s="694"/>
      <c r="B14" s="694"/>
      <c r="C14" s="694"/>
      <c r="D14" s="173" t="s">
        <v>331</v>
      </c>
      <c r="E14" s="329">
        <v>0</v>
      </c>
      <c r="F14" s="329">
        <v>0</v>
      </c>
      <c r="G14" s="325">
        <v>0</v>
      </c>
      <c r="H14" s="325">
        <v>0</v>
      </c>
      <c r="I14" s="325">
        <v>0</v>
      </c>
      <c r="J14" s="325">
        <v>0</v>
      </c>
      <c r="K14" s="325">
        <v>0</v>
      </c>
      <c r="L14" s="325">
        <v>0</v>
      </c>
      <c r="M14" s="325">
        <v>0</v>
      </c>
      <c r="N14" s="325">
        <f>+M14+[1]INVERSIÓN!CY15</f>
        <v>0</v>
      </c>
      <c r="O14" s="325">
        <f>+N14+[1]INVERSIÓN!DA15</f>
        <v>0</v>
      </c>
      <c r="P14" s="325">
        <f>+O14+[1]INVERSIÓN!DC15</f>
        <v>0</v>
      </c>
      <c r="Q14" s="325">
        <f>+P14+[1]INVERSIÓN!DE15</f>
        <v>0</v>
      </c>
      <c r="R14" s="325">
        <f>+Q14+[1]INVERSIÓN!DG15</f>
        <v>0</v>
      </c>
      <c r="S14" s="697"/>
      <c r="T14" s="325">
        <v>0</v>
      </c>
      <c r="U14" s="325">
        <v>0</v>
      </c>
      <c r="V14" s="325">
        <v>0</v>
      </c>
      <c r="W14" s="325">
        <v>0</v>
      </c>
      <c r="X14" s="325">
        <v>0</v>
      </c>
      <c r="Y14" s="325">
        <v>0</v>
      </c>
      <c r="Z14" s="325">
        <v>0</v>
      </c>
      <c r="AA14" s="325">
        <f>+Z14+[1]INVERSIÓN!CZ15</f>
        <v>0</v>
      </c>
      <c r="AB14" s="325">
        <f>+AA14+[1]INVERSIÓN!DB15</f>
        <v>0</v>
      </c>
      <c r="AC14" s="325">
        <f>+AB14+[1]INVERSIÓN!DD15</f>
        <v>0</v>
      </c>
      <c r="AD14" s="325">
        <f>+AC14+[1]INVERSIÓN!DF15</f>
        <v>0</v>
      </c>
      <c r="AE14" s="325">
        <f>+AD14+[1]INVERSIÓN!DH15</f>
        <v>0</v>
      </c>
      <c r="AF14" s="700"/>
      <c r="AG14" s="694"/>
      <c r="AH14" s="694"/>
      <c r="AI14" s="694"/>
      <c r="AJ14" s="694"/>
      <c r="AK14" s="694"/>
      <c r="AL14" s="694"/>
      <c r="AM14" s="694"/>
      <c r="AN14" s="694"/>
      <c r="AO14" s="694"/>
      <c r="AP14" s="694"/>
      <c r="AQ14" s="694"/>
      <c r="AR14" s="694"/>
      <c r="AS14" s="694"/>
      <c r="AT14" s="694"/>
      <c r="AU14" s="694"/>
      <c r="AV14" s="694"/>
      <c r="AW14" s="694"/>
      <c r="AX14" s="694"/>
      <c r="AY14" s="694"/>
    </row>
    <row r="15" spans="1:51" ht="36.75" thickBot="1" x14ac:dyDescent="0.3">
      <c r="A15" s="694"/>
      <c r="B15" s="694"/>
      <c r="C15" s="694"/>
      <c r="D15" s="174" t="s">
        <v>332</v>
      </c>
      <c r="E15" s="330">
        <v>0</v>
      </c>
      <c r="F15" s="330">
        <v>54493001</v>
      </c>
      <c r="G15" s="330">
        <v>14335000</v>
      </c>
      <c r="H15" s="330">
        <v>38773267</v>
      </c>
      <c r="I15" s="330">
        <v>43269934</v>
      </c>
      <c r="J15" s="330">
        <v>54493001</v>
      </c>
      <c r="K15" s="330">
        <v>54493001</v>
      </c>
      <c r="L15" s="330">
        <v>54493001</v>
      </c>
      <c r="M15" s="330">
        <v>54493001</v>
      </c>
      <c r="N15" s="330">
        <f>+N13</f>
        <v>54493001</v>
      </c>
      <c r="O15" s="330">
        <f>+N15+[1]INVERSIÓN!DA16</f>
        <v>54493001</v>
      </c>
      <c r="P15" s="330">
        <f>+O15+[1]INVERSIÓN!DC16</f>
        <v>54493001</v>
      </c>
      <c r="Q15" s="330">
        <f>+P15+[1]INVERSIÓN!DE16</f>
        <v>54493001</v>
      </c>
      <c r="R15" s="330">
        <f>+Q15+[1]INVERSIÓN!DG16</f>
        <v>54493001</v>
      </c>
      <c r="S15" s="698"/>
      <c r="T15" s="330">
        <v>14335000</v>
      </c>
      <c r="U15" s="330">
        <v>38773267</v>
      </c>
      <c r="V15" s="330">
        <v>43269934</v>
      </c>
      <c r="W15" s="330">
        <v>51884334</v>
      </c>
      <c r="X15" s="330">
        <v>54493001</v>
      </c>
      <c r="Y15" s="330">
        <v>54493001</v>
      </c>
      <c r="Z15" s="330">
        <v>54493001</v>
      </c>
      <c r="AA15" s="330">
        <f>+Z15+[1]INVERSIÓN!CZ16</f>
        <v>54493001</v>
      </c>
      <c r="AB15" s="330">
        <f>+AA15+[1]INVERSIÓN!DB16</f>
        <v>54493001</v>
      </c>
      <c r="AC15" s="330">
        <f>+AB15+[1]INVERSIÓN!DD16</f>
        <v>54493001</v>
      </c>
      <c r="AD15" s="330">
        <f>+AC15+[1]INVERSIÓN!DF16</f>
        <v>54493001</v>
      </c>
      <c r="AE15" s="330">
        <f>+AD15+[1]INVERSIÓN!DH16</f>
        <v>54493001</v>
      </c>
      <c r="AF15" s="701"/>
      <c r="AG15" s="694"/>
      <c r="AH15" s="694"/>
      <c r="AI15" s="694"/>
      <c r="AJ15" s="694"/>
      <c r="AK15" s="694"/>
      <c r="AL15" s="694"/>
      <c r="AM15" s="694"/>
      <c r="AN15" s="694"/>
      <c r="AO15" s="694"/>
      <c r="AP15" s="694"/>
      <c r="AQ15" s="694"/>
      <c r="AR15" s="694"/>
      <c r="AS15" s="694"/>
      <c r="AT15" s="694"/>
      <c r="AU15" s="694"/>
      <c r="AV15" s="694"/>
      <c r="AW15" s="694"/>
      <c r="AX15" s="694"/>
      <c r="AY15" s="694"/>
    </row>
    <row r="16" spans="1:51" ht="17.850000000000001" customHeight="1" x14ac:dyDescent="0.25">
      <c r="A16" s="693">
        <v>6</v>
      </c>
      <c r="B16" s="702" t="s">
        <v>333</v>
      </c>
      <c r="C16" s="695" t="s">
        <v>429</v>
      </c>
      <c r="D16" s="171" t="s">
        <v>327</v>
      </c>
      <c r="E16" s="325">
        <v>1</v>
      </c>
      <c r="F16" s="325">
        <v>0.99999999999999989</v>
      </c>
      <c r="G16" s="325">
        <v>1</v>
      </c>
      <c r="H16" s="325">
        <v>1</v>
      </c>
      <c r="I16" s="325">
        <v>1</v>
      </c>
      <c r="J16" s="325">
        <v>1</v>
      </c>
      <c r="K16" s="325">
        <v>1</v>
      </c>
      <c r="L16" s="325">
        <v>1</v>
      </c>
      <c r="M16" s="325">
        <v>1</v>
      </c>
      <c r="N16" s="325">
        <v>1</v>
      </c>
      <c r="O16" s="325">
        <v>1</v>
      </c>
      <c r="P16" s="325">
        <v>1</v>
      </c>
      <c r="Q16" s="325">
        <v>1</v>
      </c>
      <c r="R16" s="325">
        <v>1</v>
      </c>
      <c r="S16" s="696" t="str">
        <f>+[1]INVERSIÓN!EW17</f>
        <v>En 2023, se han realizado reuniones en las localidades de Chapinero, Suba, Usme, Ciudad Bolívar y Sumapaz para revisar avances y coordinar acciones a realizar según lo acordado en las alianzas suscritas.
A diciembre, en el marco de las alianzas suscritas con las Alcaldías Locales, se realizaron reuniones de seguimiento y cierre de las alianzas en las localidades de Chapinero, Suba, Usme, Ciudad Bolívar y Sumapaz.
Sumapaz - San Juan: se realizó apoyo al vivero para siembra material de cazadores de semilla y establecimiento de cerca viva. Se elaboró el libreto para el video sobre acciones conjuntas desarrolladas en el marco de la alianza.
Ciudad Bolívar: Se realizó la campaña de recolección de envases de agroquímicos y un taller de sensibilización sobre el tema. Se elaboró un video con acciones desarrolladas en el marco de la alianza.
Usme: Se participó en la campaña de recolección de envases de agroquímicos desarrollada por la alcaldía local Usme. Se realizó plantación de material vegetal en el predio El Palomar y se elaboró publicación conjunta
Chapinero: Se realizó una capacitación para desincentivo y manejo adecuado de agroquímicos. Se estableció una parcela de mejoramiento de praderas
Suba: Se apoyó en Festival de la niñez rural Suba, se elaboró publicación de acciones conjuntas.</v>
      </c>
      <c r="T16" s="325">
        <v>0</v>
      </c>
      <c r="U16" s="325">
        <v>0.1</v>
      </c>
      <c r="V16" s="325">
        <v>0.2</v>
      </c>
      <c r="W16" s="325">
        <v>0.30000000000000004</v>
      </c>
      <c r="X16" s="325">
        <v>0.4</v>
      </c>
      <c r="Y16" s="325">
        <v>0.5</v>
      </c>
      <c r="Z16" s="325">
        <v>0.6</v>
      </c>
      <c r="AA16" s="325">
        <v>0.7</v>
      </c>
      <c r="AB16" s="325">
        <f>+AA16+[1]INVERSIÓN!DB17</f>
        <v>0.79999999999999993</v>
      </c>
      <c r="AC16" s="325">
        <f>+AB16+[1]INVERSIÓN!DD17</f>
        <v>0.89999999999999991</v>
      </c>
      <c r="AD16" s="325">
        <f>+AC16+[1]INVERSIÓN!DF17</f>
        <v>0.95</v>
      </c>
      <c r="AE16" s="325">
        <f>+AD16+[1]INVERSIÓN!DH17</f>
        <v>1</v>
      </c>
      <c r="AF16" s="703" t="str">
        <f>+[1]INVERSIÓN!EW17</f>
        <v>En 2023, se han realizado reuniones en las localidades de Chapinero, Suba, Usme, Ciudad Bolívar y Sumapaz para revisar avances y coordinar acciones a realizar según lo acordado en las alianzas suscritas.
A diciembre, en el marco de las alianzas suscritas con las Alcaldías Locales, se realizaron reuniones de seguimiento y cierre de las alianzas en las localidades de Chapinero, Suba, Usme, Ciudad Bolívar y Sumapaz.
Sumapaz - San Juan: se realizó apoyo al vivero para siembra material de cazadores de semilla y establecimiento de cerca viva. Se elaboró el libreto para el video sobre acciones conjuntas desarrolladas en el marco de la alianza.
Ciudad Bolívar: Se realizó la campaña de recolección de envases de agroquímicos y un taller de sensibilización sobre el tema. Se elaboró un video con acciones desarrolladas en el marco de la alianza.
Usme: Se participó en la campaña de recolección de envases de agroquímicos desarrollada por la alcaldía local Usme. Se realizó plantación de material vegetal en el predio El Palomar y se elaboró publicación conjunta
Chapinero: Se realizó una capacitación para desincentivo y manejo adecuado de agroquímicos. Se estableció una parcela de mejoramiento de praderas
Suba: Se apoyó en Festival de la niñez rural Suba, se elaboró publicación de acciones conjuntas.</v>
      </c>
      <c r="AG16" s="695" t="s">
        <v>430</v>
      </c>
      <c r="AH16" s="695" t="s">
        <v>431</v>
      </c>
      <c r="AI16" s="695" t="s">
        <v>432</v>
      </c>
      <c r="AJ16" s="695" t="s">
        <v>433</v>
      </c>
      <c r="AK16" s="695" t="s">
        <v>434</v>
      </c>
      <c r="AL16" s="695" t="s">
        <v>433</v>
      </c>
      <c r="AM16" s="693" t="s">
        <v>435</v>
      </c>
      <c r="AN16" s="705">
        <v>29917</v>
      </c>
      <c r="AO16" s="695" t="s">
        <v>433</v>
      </c>
      <c r="AP16" s="695" t="s">
        <v>433</v>
      </c>
      <c r="AQ16" s="695" t="s">
        <v>433</v>
      </c>
      <c r="AR16" s="695" t="s">
        <v>433</v>
      </c>
      <c r="AS16" s="695" t="s">
        <v>433</v>
      </c>
      <c r="AT16" s="695" t="s">
        <v>433</v>
      </c>
      <c r="AU16" s="695" t="s">
        <v>433</v>
      </c>
      <c r="AV16" s="695" t="s">
        <v>433</v>
      </c>
      <c r="AW16" s="695" t="s">
        <v>433</v>
      </c>
      <c r="AX16" s="706">
        <v>29917</v>
      </c>
      <c r="AY16" s="695"/>
    </row>
    <row r="17" spans="1:51" ht="18" x14ac:dyDescent="0.25">
      <c r="A17" s="694"/>
      <c r="B17" s="694"/>
      <c r="C17" s="694"/>
      <c r="D17" s="172" t="s">
        <v>328</v>
      </c>
      <c r="E17" s="326">
        <v>0</v>
      </c>
      <c r="F17" s="326">
        <v>540737989</v>
      </c>
      <c r="G17" s="326">
        <v>0</v>
      </c>
      <c r="H17" s="326">
        <v>329260000</v>
      </c>
      <c r="I17" s="326">
        <v>487171000</v>
      </c>
      <c r="J17" s="326">
        <v>540737989</v>
      </c>
      <c r="K17" s="326">
        <v>540737989</v>
      </c>
      <c r="L17" s="326">
        <v>540737989</v>
      </c>
      <c r="M17" s="326">
        <v>540737989</v>
      </c>
      <c r="N17" s="326">
        <f>+M17+[1]INVERSIÓN!CY18</f>
        <v>540737989</v>
      </c>
      <c r="O17" s="326">
        <f>+N17+[1]INVERSIÓN!DA18</f>
        <v>494761000</v>
      </c>
      <c r="P17" s="326">
        <f>+O17+[1]INVERSIÓN!DC18</f>
        <v>494761000</v>
      </c>
      <c r="Q17" s="326">
        <f>+P17+[1]INVERSIÓN!DE18</f>
        <v>494761000</v>
      </c>
      <c r="R17" s="326">
        <f>+Q17+[1]INVERSIÓN!DG18</f>
        <v>525121000</v>
      </c>
      <c r="S17" s="697"/>
      <c r="T17" s="326">
        <v>0</v>
      </c>
      <c r="U17" s="326">
        <v>329260000</v>
      </c>
      <c r="V17" s="326">
        <v>487171000</v>
      </c>
      <c r="W17" s="326">
        <v>487171000</v>
      </c>
      <c r="X17" s="326">
        <v>487171000</v>
      </c>
      <c r="Y17" s="326">
        <v>487171000</v>
      </c>
      <c r="Z17" s="326">
        <v>487171000</v>
      </c>
      <c r="AA17" s="326">
        <f>+Z17+[1]INVERSIÓN!CZ18</f>
        <v>487171000</v>
      </c>
      <c r="AB17" s="326">
        <f>+AA17+[1]INVERSIÓN!DB18</f>
        <v>487171000</v>
      </c>
      <c r="AC17" s="326">
        <f>+AB17+[1]INVERSIÓN!DD18</f>
        <v>487171000</v>
      </c>
      <c r="AD17" s="326">
        <f>+AC17+[1]INVERSIÓN!DF18</f>
        <v>487171000</v>
      </c>
      <c r="AE17" s="326">
        <f>+AD17+[1]INVERSIÓN!DH18</f>
        <v>525121000</v>
      </c>
      <c r="AF17" s="699"/>
      <c r="AG17" s="694"/>
      <c r="AH17" s="694"/>
      <c r="AI17" s="694"/>
      <c r="AJ17" s="694"/>
      <c r="AK17" s="694"/>
      <c r="AL17" s="694"/>
      <c r="AM17" s="694"/>
      <c r="AN17" s="694"/>
      <c r="AO17" s="694"/>
      <c r="AP17" s="694"/>
      <c r="AQ17" s="694"/>
      <c r="AR17" s="694"/>
      <c r="AS17" s="694"/>
      <c r="AT17" s="694"/>
      <c r="AU17" s="694"/>
      <c r="AV17" s="694"/>
      <c r="AW17" s="694"/>
      <c r="AX17" s="694"/>
      <c r="AY17" s="694"/>
    </row>
    <row r="18" spans="1:51" ht="27" x14ac:dyDescent="0.25">
      <c r="A18" s="694"/>
      <c r="B18" s="694"/>
      <c r="C18" s="694"/>
      <c r="D18" s="173" t="s">
        <v>329</v>
      </c>
      <c r="E18" s="327">
        <v>0</v>
      </c>
      <c r="F18" s="327">
        <v>0</v>
      </c>
      <c r="G18" s="327">
        <v>0</v>
      </c>
      <c r="H18" s="327">
        <v>0</v>
      </c>
      <c r="I18" s="327">
        <v>0</v>
      </c>
      <c r="J18" s="327">
        <v>0</v>
      </c>
      <c r="K18" s="327">
        <v>0</v>
      </c>
      <c r="L18" s="327">
        <v>0</v>
      </c>
      <c r="M18" s="327">
        <v>0</v>
      </c>
      <c r="N18" s="327">
        <f>+M18+[1]INVERSIÓN!CY20</f>
        <v>0</v>
      </c>
      <c r="O18" s="327">
        <f>+N18+[1]INVERSIÓN!DA20</f>
        <v>0</v>
      </c>
      <c r="P18" s="327">
        <f>+O18+[1]INVERSIÓN!DC20</f>
        <v>0</v>
      </c>
      <c r="Q18" s="327">
        <f>+P18+[1]INVERSIÓN!DE20</f>
        <v>0</v>
      </c>
      <c r="R18" s="327">
        <f>+Q18+[1]INVERSIÓN!DG20</f>
        <v>0</v>
      </c>
      <c r="S18" s="697"/>
      <c r="T18" s="327">
        <v>0</v>
      </c>
      <c r="U18" s="327">
        <v>0</v>
      </c>
      <c r="V18" s="327">
        <v>0</v>
      </c>
      <c r="W18" s="327">
        <v>0</v>
      </c>
      <c r="X18" s="327">
        <v>0</v>
      </c>
      <c r="Y18" s="327">
        <v>0</v>
      </c>
      <c r="Z18" s="327">
        <v>0</v>
      </c>
      <c r="AA18" s="327">
        <f>+Z18+[1]INVERSIÓN!CZ20</f>
        <v>0</v>
      </c>
      <c r="AB18" s="327">
        <f>+AA18+[1]INVERSIÓN!DB20</f>
        <v>0</v>
      </c>
      <c r="AC18" s="327">
        <f>+AB18+[1]INVERSIÓN!DD20</f>
        <v>0</v>
      </c>
      <c r="AD18" s="327">
        <f>+AC18+[1]INVERSIÓN!DF20</f>
        <v>0</v>
      </c>
      <c r="AE18" s="327">
        <f>+AD18+[1]INVERSIÓN!DH20</f>
        <v>0</v>
      </c>
      <c r="AF18" s="699"/>
      <c r="AG18" s="694"/>
      <c r="AH18" s="694"/>
      <c r="AI18" s="694"/>
      <c r="AJ18" s="694"/>
      <c r="AK18" s="694"/>
      <c r="AL18" s="694"/>
      <c r="AM18" s="694"/>
      <c r="AN18" s="694"/>
      <c r="AO18" s="694"/>
      <c r="AP18" s="694"/>
      <c r="AQ18" s="694"/>
      <c r="AR18" s="694"/>
      <c r="AS18" s="694"/>
      <c r="AT18" s="694"/>
      <c r="AU18" s="694"/>
      <c r="AV18" s="694"/>
      <c r="AW18" s="694"/>
      <c r="AX18" s="694"/>
      <c r="AY18" s="694"/>
    </row>
    <row r="19" spans="1:51" ht="27.75" thickBot="1" x14ac:dyDescent="0.3">
      <c r="A19" s="694"/>
      <c r="B19" s="694"/>
      <c r="C19" s="694"/>
      <c r="D19" s="172" t="s">
        <v>330</v>
      </c>
      <c r="E19" s="328">
        <v>0</v>
      </c>
      <c r="F19" s="328">
        <v>0</v>
      </c>
      <c r="G19" s="328">
        <v>0</v>
      </c>
      <c r="H19" s="328">
        <v>0</v>
      </c>
      <c r="I19" s="328">
        <v>0</v>
      </c>
      <c r="J19" s="328">
        <v>0</v>
      </c>
      <c r="K19" s="328">
        <v>0</v>
      </c>
      <c r="L19" s="328">
        <v>0</v>
      </c>
      <c r="M19" s="328">
        <v>0</v>
      </c>
      <c r="N19" s="328">
        <f>+M19+[1]INVERSIÓN!CY21</f>
        <v>0</v>
      </c>
      <c r="O19" s="328">
        <f>+N19+[1]INVERSIÓN!DA21</f>
        <v>0</v>
      </c>
      <c r="P19" s="328">
        <f>+O19+[1]INVERSIÓN!DC21</f>
        <v>0</v>
      </c>
      <c r="Q19" s="328">
        <f>+P19+[1]INVERSIÓN!DE21</f>
        <v>0</v>
      </c>
      <c r="R19" s="328">
        <f>+Q19+[1]INVERSIÓN!DG21</f>
        <v>0</v>
      </c>
      <c r="S19" s="697"/>
      <c r="T19" s="328">
        <v>0</v>
      </c>
      <c r="U19" s="328">
        <v>0</v>
      </c>
      <c r="V19" s="328">
        <v>0</v>
      </c>
      <c r="W19" s="328">
        <v>0</v>
      </c>
      <c r="X19" s="328">
        <v>0</v>
      </c>
      <c r="Y19" s="328">
        <v>0</v>
      </c>
      <c r="Z19" s="328">
        <v>0</v>
      </c>
      <c r="AA19" s="328">
        <f>+Z19+[1]INVERSIÓN!CZ21</f>
        <v>0</v>
      </c>
      <c r="AB19" s="328">
        <f>+AA19+[1]INVERSIÓN!DB21</f>
        <v>0</v>
      </c>
      <c r="AC19" s="328">
        <f>+AB19+[1]INVERSIÓN!DD21</f>
        <v>0</v>
      </c>
      <c r="AD19" s="328">
        <f>+AC19+[1]INVERSIÓN!DF21</f>
        <v>0</v>
      </c>
      <c r="AE19" s="328">
        <f>+AD19+[1]INVERSIÓN!DH21</f>
        <v>0</v>
      </c>
      <c r="AF19" s="699"/>
      <c r="AG19" s="694"/>
      <c r="AH19" s="694"/>
      <c r="AI19" s="694"/>
      <c r="AJ19" s="694"/>
      <c r="AK19" s="694"/>
      <c r="AL19" s="694"/>
      <c r="AM19" s="694"/>
      <c r="AN19" s="694"/>
      <c r="AO19" s="694"/>
      <c r="AP19" s="694"/>
      <c r="AQ19" s="694"/>
      <c r="AR19" s="694"/>
      <c r="AS19" s="694"/>
      <c r="AT19" s="694"/>
      <c r="AU19" s="694"/>
      <c r="AV19" s="694"/>
      <c r="AW19" s="694"/>
      <c r="AX19" s="694"/>
      <c r="AY19" s="694"/>
    </row>
    <row r="20" spans="1:51" ht="27.75" thickBot="1" x14ac:dyDescent="0.3">
      <c r="A20" s="694"/>
      <c r="B20" s="694"/>
      <c r="C20" s="694"/>
      <c r="D20" s="173" t="s">
        <v>331</v>
      </c>
      <c r="E20" s="329">
        <v>1</v>
      </c>
      <c r="F20" s="329">
        <v>0.99999999999999989</v>
      </c>
      <c r="G20" s="325">
        <v>1</v>
      </c>
      <c r="H20" s="325">
        <v>1</v>
      </c>
      <c r="I20" s="325">
        <v>1</v>
      </c>
      <c r="J20" s="325">
        <v>1</v>
      </c>
      <c r="K20" s="325">
        <v>1</v>
      </c>
      <c r="L20" s="325">
        <v>1</v>
      </c>
      <c r="M20" s="325">
        <v>100</v>
      </c>
      <c r="N20" s="325">
        <f>+N18+N16</f>
        <v>1</v>
      </c>
      <c r="O20" s="325">
        <f>+N20+[1]INVERSIÓN!DA22</f>
        <v>1.1000000000000001</v>
      </c>
      <c r="P20" s="325">
        <v>1</v>
      </c>
      <c r="Q20" s="325">
        <v>1</v>
      </c>
      <c r="R20" s="325">
        <v>1</v>
      </c>
      <c r="S20" s="697"/>
      <c r="T20" s="325">
        <v>0</v>
      </c>
      <c r="U20" s="325">
        <v>0.1</v>
      </c>
      <c r="V20" s="325">
        <v>0.2</v>
      </c>
      <c r="W20" s="325">
        <v>0.30000000000000004</v>
      </c>
      <c r="X20" s="325">
        <v>0.4</v>
      </c>
      <c r="Y20" s="325">
        <v>0.5</v>
      </c>
      <c r="Z20" s="325">
        <v>0.6</v>
      </c>
      <c r="AA20" s="325">
        <f>+Z20+[1]INVERSIÓN!CZ22</f>
        <v>0.7</v>
      </c>
      <c r="AB20" s="325">
        <f>+AA20+[1]INVERSIÓN!DB22</f>
        <v>0.79999999999999993</v>
      </c>
      <c r="AC20" s="325">
        <f>+AB20+[1]INVERSIÓN!DD22</f>
        <v>0.89999999999999991</v>
      </c>
      <c r="AD20" s="325">
        <f>+AC20+[1]INVERSIÓN!DF22</f>
        <v>0.95</v>
      </c>
      <c r="AE20" s="325">
        <f>+AD20+[1]INVERSIÓN!DH22</f>
        <v>1</v>
      </c>
      <c r="AF20" s="699"/>
      <c r="AG20" s="694"/>
      <c r="AH20" s="694"/>
      <c r="AI20" s="694"/>
      <c r="AJ20" s="694"/>
      <c r="AK20" s="694"/>
      <c r="AL20" s="694"/>
      <c r="AM20" s="694"/>
      <c r="AN20" s="694"/>
      <c r="AO20" s="694"/>
      <c r="AP20" s="694"/>
      <c r="AQ20" s="694"/>
      <c r="AR20" s="694"/>
      <c r="AS20" s="694"/>
      <c r="AT20" s="694"/>
      <c r="AU20" s="694"/>
      <c r="AV20" s="694"/>
      <c r="AW20" s="694"/>
      <c r="AX20" s="694"/>
      <c r="AY20" s="694"/>
    </row>
    <row r="21" spans="1:51" ht="36.75" thickBot="1" x14ac:dyDescent="0.3">
      <c r="A21" s="694"/>
      <c r="B21" s="694"/>
      <c r="C21" s="694"/>
      <c r="D21" s="174" t="s">
        <v>332</v>
      </c>
      <c r="E21" s="330">
        <v>0</v>
      </c>
      <c r="F21" s="330">
        <v>540737989</v>
      </c>
      <c r="G21" s="330">
        <v>0</v>
      </c>
      <c r="H21" s="330">
        <v>329260000</v>
      </c>
      <c r="I21" s="330">
        <v>487171000</v>
      </c>
      <c r="J21" s="330">
        <v>540737989</v>
      </c>
      <c r="K21" s="330">
        <v>540737989</v>
      </c>
      <c r="L21" s="330">
        <v>540737989</v>
      </c>
      <c r="M21" s="330">
        <v>540737989</v>
      </c>
      <c r="N21" s="330">
        <f>+M21+[1]INVERSIÓN!CY23</f>
        <v>540737989</v>
      </c>
      <c r="O21" s="330">
        <f>+N21+[1]INVERSIÓN!DA23</f>
        <v>494761000</v>
      </c>
      <c r="P21" s="330">
        <f>+O21+[1]INVERSIÓN!DC23</f>
        <v>494761000</v>
      </c>
      <c r="Q21" s="330">
        <f>+P21+[1]INVERSIÓN!DE23</f>
        <v>494761000</v>
      </c>
      <c r="R21" s="330">
        <f>+Q21+[1]INVERSIÓN!DG23</f>
        <v>525121000</v>
      </c>
      <c r="S21" s="698"/>
      <c r="T21" s="330">
        <v>0</v>
      </c>
      <c r="U21" s="330">
        <v>329260000</v>
      </c>
      <c r="V21" s="330">
        <v>487171000</v>
      </c>
      <c r="W21" s="330">
        <v>487171000</v>
      </c>
      <c r="X21" s="330">
        <v>487171000</v>
      </c>
      <c r="Y21" s="330">
        <v>487171000</v>
      </c>
      <c r="Z21" s="330">
        <v>487171000</v>
      </c>
      <c r="AA21" s="330">
        <f>+Z21+[1]INVERSIÓN!CZ23</f>
        <v>487171000</v>
      </c>
      <c r="AB21" s="330">
        <f>+AA21+[1]INVERSIÓN!DB23</f>
        <v>487171000</v>
      </c>
      <c r="AC21" s="330">
        <f>+AB21+[1]INVERSIÓN!DD23</f>
        <v>487171000</v>
      </c>
      <c r="AD21" s="330">
        <f>+AC21+[1]INVERSIÓN!DF23</f>
        <v>487171000</v>
      </c>
      <c r="AE21" s="330">
        <f>+AD21+[1]INVERSIÓN!DH23</f>
        <v>525121000</v>
      </c>
      <c r="AF21" s="704"/>
      <c r="AG21" s="694"/>
      <c r="AH21" s="694"/>
      <c r="AI21" s="694"/>
      <c r="AJ21" s="694"/>
      <c r="AK21" s="694"/>
      <c r="AL21" s="694"/>
      <c r="AM21" s="694"/>
      <c r="AN21" s="694"/>
      <c r="AO21" s="694"/>
      <c r="AP21" s="694"/>
      <c r="AQ21" s="694"/>
      <c r="AR21" s="694"/>
      <c r="AS21" s="694"/>
      <c r="AT21" s="694"/>
      <c r="AU21" s="694"/>
      <c r="AV21" s="694"/>
      <c r="AW21" s="694"/>
      <c r="AX21" s="694"/>
      <c r="AY21" s="694"/>
    </row>
    <row r="22" spans="1:51" ht="17.850000000000001" customHeight="1" x14ac:dyDescent="0.25">
      <c r="A22" s="693">
        <v>2</v>
      </c>
      <c r="B22" s="693" t="s">
        <v>436</v>
      </c>
      <c r="C22" s="695" t="s">
        <v>429</v>
      </c>
      <c r="D22" s="173" t="s">
        <v>327</v>
      </c>
      <c r="E22" s="331">
        <v>100</v>
      </c>
      <c r="F22" s="331">
        <v>100</v>
      </c>
      <c r="G22" s="325">
        <v>100</v>
      </c>
      <c r="H22" s="325">
        <v>100</v>
      </c>
      <c r="I22" s="325">
        <v>100</v>
      </c>
      <c r="J22" s="325">
        <v>100</v>
      </c>
      <c r="K22" s="325">
        <v>100</v>
      </c>
      <c r="L22" s="325">
        <v>100</v>
      </c>
      <c r="M22" s="325">
        <v>100</v>
      </c>
      <c r="N22" s="325">
        <v>100</v>
      </c>
      <c r="O22" s="325">
        <v>100</v>
      </c>
      <c r="P22" s="325">
        <v>100</v>
      </c>
      <c r="Q22" s="325">
        <f>+P22+[1]INVERSIÓN!DE24</f>
        <v>110</v>
      </c>
      <c r="R22" s="325">
        <f>+Q22+[1]INVERSIÓN!DG24</f>
        <v>110</v>
      </c>
      <c r="S22" s="707" t="str">
        <f>+[1]INVERSIÓN!EW24</f>
        <v>Durante el cuatrienio, se han capacitado 1.207 personas así:
*2023: Hasta el mes de septiembre de 2023, se capacitaron 110 personas en desincentivo, manejo adecuado y correcto uso de los agroquímicos explicación elaboración de biopreparados / Elaboración caldo súper 4 y otros temas fortaleciendo el conocimiento ambiental en la comunidad Rural de Bogotá.
* 2022 se capacitaron 550 personas en elaboración de biopreparados, montaje e instalación de invernadero escolar, disposición adecuada de residuos sólidos, buenas practicas agroambientales y fortalecimiento organizativo.
* 2020 y 2021, se capacitaron 547 personas en mejoramiento de praderas, biodigestores, preparación de abonos verdes Biol, entre otros temas.</v>
      </c>
      <c r="T22" s="325">
        <v>0</v>
      </c>
      <c r="U22" s="325">
        <v>0</v>
      </c>
      <c r="V22" s="325">
        <v>0</v>
      </c>
      <c r="W22" s="325">
        <v>7</v>
      </c>
      <c r="X22" s="325">
        <v>26</v>
      </c>
      <c r="Y22" s="325">
        <v>43</v>
      </c>
      <c r="Z22" s="325">
        <v>89</v>
      </c>
      <c r="AA22" s="325">
        <f>+Z22+[1]INVERSIÓN!CZ24</f>
        <v>109</v>
      </c>
      <c r="AB22" s="325">
        <f>+AA22+[1]INVERSIÓN!DB24</f>
        <v>110</v>
      </c>
      <c r="AC22" s="325">
        <f>+AB22+[1]INVERSIÓN!DD24</f>
        <v>110</v>
      </c>
      <c r="AD22" s="325">
        <f>+AC22+[1]INVERSIÓN!DF24</f>
        <v>110</v>
      </c>
      <c r="AE22" s="325">
        <f>+AD22+[1]INVERSIÓN!DH24</f>
        <v>110</v>
      </c>
      <c r="AF22" s="703" t="str">
        <f>+[1]INVERSIÓN!EW24</f>
        <v>Durante el cuatrienio, se han capacitado 1.207 personas así:
*2023: Hasta el mes de septiembre de 2023, se capacitaron 110 personas en desincentivo, manejo adecuado y correcto uso de los agroquímicos explicación elaboración de biopreparados / Elaboración caldo súper 4 y otros temas fortaleciendo el conocimiento ambiental en la comunidad Rural de Bogotá.
* 2022 se capacitaron 550 personas en elaboración de biopreparados, montaje e instalación de invernadero escolar, disposición adecuada de residuos sólidos, buenas practicas agroambientales y fortalecimiento organizativo.
* 2020 y 2021, se capacitaron 547 personas en mejoramiento de praderas, biodigestores, preparación de abonos verdes Biol, entre otros temas.</v>
      </c>
      <c r="AG22" s="695" t="s">
        <v>430</v>
      </c>
      <c r="AH22" s="695" t="s">
        <v>431</v>
      </c>
      <c r="AI22" s="695" t="s">
        <v>432</v>
      </c>
      <c r="AJ22" s="695" t="s">
        <v>437</v>
      </c>
      <c r="AK22" s="695" t="s">
        <v>434</v>
      </c>
      <c r="AL22" s="695" t="s">
        <v>433</v>
      </c>
      <c r="AM22" s="693" t="s">
        <v>435</v>
      </c>
      <c r="AN22" s="705">
        <v>550</v>
      </c>
      <c r="AO22" s="695">
        <v>232</v>
      </c>
      <c r="AP22" s="695">
        <v>213</v>
      </c>
      <c r="AQ22" s="695">
        <v>0</v>
      </c>
      <c r="AR22" s="695" t="s">
        <v>433</v>
      </c>
      <c r="AS22" s="695" t="s">
        <v>433</v>
      </c>
      <c r="AT22" s="695" t="s">
        <v>433</v>
      </c>
      <c r="AU22" s="695" t="s">
        <v>433</v>
      </c>
      <c r="AV22" s="695" t="s">
        <v>433</v>
      </c>
      <c r="AW22" s="695" t="s">
        <v>433</v>
      </c>
      <c r="AX22" s="710">
        <v>188</v>
      </c>
      <c r="AY22" s="693"/>
    </row>
    <row r="23" spans="1:51" ht="18" x14ac:dyDescent="0.25">
      <c r="A23" s="694"/>
      <c r="B23" s="694"/>
      <c r="C23" s="694"/>
      <c r="D23" s="175" t="s">
        <v>328</v>
      </c>
      <c r="E23" s="326">
        <v>304507000</v>
      </c>
      <c r="F23" s="326">
        <v>286082011</v>
      </c>
      <c r="G23" s="326">
        <v>84278000</v>
      </c>
      <c r="H23" s="326">
        <v>84278000</v>
      </c>
      <c r="I23" s="326">
        <v>84278000</v>
      </c>
      <c r="J23" s="326">
        <v>286082011</v>
      </c>
      <c r="K23" s="326">
        <v>286082011</v>
      </c>
      <c r="L23" s="326">
        <v>286082011</v>
      </c>
      <c r="M23" s="326">
        <v>286082011</v>
      </c>
      <c r="N23" s="326">
        <f>+M23+[1]INVERSIÓN!CY25</f>
        <v>286082011</v>
      </c>
      <c r="O23" s="326">
        <f>+N23+[1]INVERSIÓN!DA25</f>
        <v>286082011</v>
      </c>
      <c r="P23" s="326">
        <f>+O23+[1]INVERSIÓN!DC25</f>
        <v>286082011</v>
      </c>
      <c r="Q23" s="326">
        <f>+P23+[1]INVERSIÓN!DE25</f>
        <v>286082011</v>
      </c>
      <c r="R23" s="326">
        <f>+Q23+[1]INVERSIÓN!DG25</f>
        <v>286082011</v>
      </c>
      <c r="S23" s="708"/>
      <c r="T23" s="326">
        <v>84278000</v>
      </c>
      <c r="U23" s="326">
        <v>84278000</v>
      </c>
      <c r="V23" s="326">
        <v>84278000</v>
      </c>
      <c r="W23" s="326">
        <v>84278000</v>
      </c>
      <c r="X23" s="326">
        <v>84278000</v>
      </c>
      <c r="Y23" s="326">
        <v>84278000</v>
      </c>
      <c r="Z23" s="326">
        <v>84278000</v>
      </c>
      <c r="AA23" s="326">
        <f>+Z23+[1]INVERSIÓN!CZ25</f>
        <v>84278000</v>
      </c>
      <c r="AB23" s="326">
        <f>+AA23+[1]INVERSIÓN!DB25</f>
        <v>286082011</v>
      </c>
      <c r="AC23" s="326">
        <f>+AB23+[1]INVERSIÓN!DD25</f>
        <v>286082011</v>
      </c>
      <c r="AD23" s="326">
        <f>+AC23+[1]INVERSIÓN!DF25</f>
        <v>286082011</v>
      </c>
      <c r="AE23" s="326">
        <f>+AD23+[1]INVERSIÓN!DH25</f>
        <v>286082011</v>
      </c>
      <c r="AF23" s="699"/>
      <c r="AG23" s="694"/>
      <c r="AH23" s="694"/>
      <c r="AI23" s="694"/>
      <c r="AJ23" s="694"/>
      <c r="AK23" s="694"/>
      <c r="AL23" s="694"/>
      <c r="AM23" s="694"/>
      <c r="AN23" s="694"/>
      <c r="AO23" s="694"/>
      <c r="AP23" s="694"/>
      <c r="AQ23" s="694"/>
      <c r="AR23" s="694"/>
      <c r="AS23" s="694"/>
      <c r="AT23" s="694"/>
      <c r="AU23" s="694"/>
      <c r="AV23" s="694"/>
      <c r="AW23" s="694"/>
      <c r="AX23" s="694"/>
      <c r="AY23" s="694"/>
    </row>
    <row r="24" spans="1:51" ht="27" x14ac:dyDescent="0.25">
      <c r="A24" s="694"/>
      <c r="B24" s="694"/>
      <c r="C24" s="694"/>
      <c r="D24" s="173" t="s">
        <v>329</v>
      </c>
      <c r="E24" s="327">
        <v>0</v>
      </c>
      <c r="F24" s="327">
        <v>0</v>
      </c>
      <c r="G24" s="327">
        <v>0</v>
      </c>
      <c r="H24" s="327">
        <v>0</v>
      </c>
      <c r="I24" s="327">
        <v>0</v>
      </c>
      <c r="J24" s="327">
        <v>0</v>
      </c>
      <c r="K24" s="327">
        <v>0</v>
      </c>
      <c r="L24" s="327">
        <v>0</v>
      </c>
      <c r="M24" s="327">
        <v>0</v>
      </c>
      <c r="N24" s="327">
        <f>+M24+[1]INVERSIÓN!CY27</f>
        <v>0</v>
      </c>
      <c r="O24" s="327">
        <f>+N24+[1]INVERSIÓN!DA27</f>
        <v>0</v>
      </c>
      <c r="P24" s="327">
        <f>+O24+[1]INVERSIÓN!DC27</f>
        <v>0</v>
      </c>
      <c r="Q24" s="327">
        <f>+P24+[1]INVERSIÓN!DE27</f>
        <v>0</v>
      </c>
      <c r="R24" s="327">
        <f>+Q24+[1]INVERSIÓN!DG27</f>
        <v>0</v>
      </c>
      <c r="S24" s="708"/>
      <c r="T24" s="327">
        <v>0</v>
      </c>
      <c r="U24" s="327">
        <v>0</v>
      </c>
      <c r="V24" s="327">
        <v>0</v>
      </c>
      <c r="W24" s="327">
        <v>0</v>
      </c>
      <c r="X24" s="327">
        <v>0</v>
      </c>
      <c r="Y24" s="327">
        <v>0</v>
      </c>
      <c r="Z24" s="327">
        <v>0</v>
      </c>
      <c r="AA24" s="327">
        <f>+Z24+[1]INVERSIÓN!CZ27</f>
        <v>0</v>
      </c>
      <c r="AB24" s="327">
        <f>+AA24+[1]INVERSIÓN!DB27</f>
        <v>0</v>
      </c>
      <c r="AC24" s="327">
        <f>+AB24+[1]INVERSIÓN!DD27</f>
        <v>0</v>
      </c>
      <c r="AD24" s="327">
        <f>+AC24+[1]INVERSIÓN!DF27</f>
        <v>0</v>
      </c>
      <c r="AE24" s="327">
        <f>+AD24+[1]INVERSIÓN!DH27</f>
        <v>0</v>
      </c>
      <c r="AF24" s="699"/>
      <c r="AG24" s="694"/>
      <c r="AH24" s="694"/>
      <c r="AI24" s="694"/>
      <c r="AJ24" s="694"/>
      <c r="AK24" s="694"/>
      <c r="AL24" s="694"/>
      <c r="AM24" s="694"/>
      <c r="AN24" s="694"/>
      <c r="AO24" s="694"/>
      <c r="AP24" s="694"/>
      <c r="AQ24" s="694"/>
      <c r="AR24" s="694"/>
      <c r="AS24" s="694"/>
      <c r="AT24" s="694"/>
      <c r="AU24" s="694"/>
      <c r="AV24" s="694"/>
      <c r="AW24" s="694"/>
      <c r="AX24" s="694"/>
      <c r="AY24" s="694"/>
    </row>
    <row r="25" spans="1:51" ht="27.75" thickBot="1" x14ac:dyDescent="0.3">
      <c r="A25" s="694"/>
      <c r="B25" s="694"/>
      <c r="C25" s="694"/>
      <c r="D25" s="172" t="s">
        <v>330</v>
      </c>
      <c r="E25" s="328">
        <v>39102842</v>
      </c>
      <c r="F25" s="328">
        <v>39102842</v>
      </c>
      <c r="G25" s="328">
        <v>447280</v>
      </c>
      <c r="H25" s="328">
        <v>5033751</v>
      </c>
      <c r="I25" s="328">
        <v>10128584.224028667</v>
      </c>
      <c r="J25" s="328">
        <v>39102842</v>
      </c>
      <c r="K25" s="328">
        <v>39102842</v>
      </c>
      <c r="L25" s="328">
        <v>39102842</v>
      </c>
      <c r="M25" s="328">
        <v>39102842</v>
      </c>
      <c r="N25" s="328">
        <f>+M25+[1]INVERSIÓN!CY28</f>
        <v>39102842</v>
      </c>
      <c r="O25" s="328">
        <f>+N25+[1]INVERSIÓN!DA28</f>
        <v>39102842</v>
      </c>
      <c r="P25" s="328">
        <f>+O25+[1]INVERSIÓN!DC28</f>
        <v>39102842</v>
      </c>
      <c r="Q25" s="328">
        <f>+P25+[1]INVERSIÓN!DE28</f>
        <v>39102842</v>
      </c>
      <c r="R25" s="328">
        <v>39069768</v>
      </c>
      <c r="S25" s="708"/>
      <c r="T25" s="328">
        <v>447280</v>
      </c>
      <c r="U25" s="328">
        <v>5033751</v>
      </c>
      <c r="V25" s="328">
        <v>10128584</v>
      </c>
      <c r="W25" s="328">
        <v>18574034</v>
      </c>
      <c r="X25" s="328">
        <v>28176971</v>
      </c>
      <c r="Y25" s="328">
        <v>34400941.709129766</v>
      </c>
      <c r="Z25" s="328">
        <v>36301881.709129766</v>
      </c>
      <c r="AA25" s="328">
        <f>+Z25+[1]INVERSIÓN!CZ28</f>
        <v>36301881.709129766</v>
      </c>
      <c r="AB25" s="328">
        <f>+AA25+[1]INVERSIÓN!DB28</f>
        <v>39069767.709129766</v>
      </c>
      <c r="AC25" s="328">
        <f>+AB25+[1]INVERSIÓN!DD28</f>
        <v>39069767.709129766</v>
      </c>
      <c r="AD25" s="328">
        <f>+AC25+[1]INVERSIÓN!DF28</f>
        <v>39069767.709129766</v>
      </c>
      <c r="AE25" s="328">
        <f>AD25</f>
        <v>39069767.709129766</v>
      </c>
      <c r="AF25" s="699"/>
      <c r="AG25" s="694"/>
      <c r="AH25" s="694"/>
      <c r="AI25" s="694"/>
      <c r="AJ25" s="694"/>
      <c r="AK25" s="694"/>
      <c r="AL25" s="694"/>
      <c r="AM25" s="694"/>
      <c r="AN25" s="694"/>
      <c r="AO25" s="694"/>
      <c r="AP25" s="694"/>
      <c r="AQ25" s="694"/>
      <c r="AR25" s="694"/>
      <c r="AS25" s="694"/>
      <c r="AT25" s="694"/>
      <c r="AU25" s="694"/>
      <c r="AV25" s="694"/>
      <c r="AW25" s="694"/>
      <c r="AX25" s="694"/>
      <c r="AY25" s="694"/>
    </row>
    <row r="26" spans="1:51" ht="27.75" thickBot="1" x14ac:dyDescent="0.3">
      <c r="A26" s="694"/>
      <c r="B26" s="694"/>
      <c r="C26" s="694"/>
      <c r="D26" s="173" t="s">
        <v>331</v>
      </c>
      <c r="E26" s="332">
        <v>100</v>
      </c>
      <c r="F26" s="332">
        <v>100</v>
      </c>
      <c r="G26" s="325">
        <v>0</v>
      </c>
      <c r="H26" s="325">
        <v>100</v>
      </c>
      <c r="I26" s="325">
        <v>100</v>
      </c>
      <c r="J26" s="325">
        <v>100</v>
      </c>
      <c r="K26" s="325">
        <v>100</v>
      </c>
      <c r="L26" s="325">
        <v>100</v>
      </c>
      <c r="M26" s="325">
        <v>100</v>
      </c>
      <c r="N26" s="325">
        <f>+M26+[1]INVERSIÓN!CY29</f>
        <v>110</v>
      </c>
      <c r="O26" s="325">
        <v>100</v>
      </c>
      <c r="P26" s="325">
        <v>100</v>
      </c>
      <c r="Q26" s="325">
        <f>+P26+[1]INVERSIÓN!DE29</f>
        <v>110</v>
      </c>
      <c r="R26" s="325">
        <f>+Q26+[1]INVERSIÓN!DG29</f>
        <v>110</v>
      </c>
      <c r="S26" s="708"/>
      <c r="T26" s="325">
        <v>0</v>
      </c>
      <c r="U26" s="325">
        <v>0</v>
      </c>
      <c r="V26" s="325">
        <v>0</v>
      </c>
      <c r="W26" s="325">
        <v>7</v>
      </c>
      <c r="X26" s="325">
        <v>26</v>
      </c>
      <c r="Y26" s="325">
        <v>43</v>
      </c>
      <c r="Z26" s="325">
        <v>89</v>
      </c>
      <c r="AA26" s="325">
        <v>109</v>
      </c>
      <c r="AB26" s="325">
        <v>100</v>
      </c>
      <c r="AC26" s="325">
        <v>110</v>
      </c>
      <c r="AD26" s="325">
        <f>+AC26+[1]INVERSIÓN!DF29</f>
        <v>110</v>
      </c>
      <c r="AE26" s="325">
        <f>+AD26+[1]INVERSIÓN!DH29</f>
        <v>110</v>
      </c>
      <c r="AF26" s="699"/>
      <c r="AG26" s="694"/>
      <c r="AH26" s="694"/>
      <c r="AI26" s="694"/>
      <c r="AJ26" s="694"/>
      <c r="AK26" s="694"/>
      <c r="AL26" s="694"/>
      <c r="AM26" s="694"/>
      <c r="AN26" s="694"/>
      <c r="AO26" s="694"/>
      <c r="AP26" s="694"/>
      <c r="AQ26" s="694"/>
      <c r="AR26" s="694"/>
      <c r="AS26" s="694"/>
      <c r="AT26" s="694"/>
      <c r="AU26" s="694"/>
      <c r="AV26" s="694"/>
      <c r="AW26" s="694"/>
      <c r="AX26" s="694"/>
      <c r="AY26" s="694"/>
    </row>
    <row r="27" spans="1:51" ht="36.75" thickBot="1" x14ac:dyDescent="0.3">
      <c r="A27" s="694"/>
      <c r="B27" s="694"/>
      <c r="C27" s="694"/>
      <c r="D27" s="174" t="s">
        <v>332</v>
      </c>
      <c r="E27" s="330">
        <v>343609842</v>
      </c>
      <c r="F27" s="330">
        <v>325184853</v>
      </c>
      <c r="G27" s="330">
        <v>84725280</v>
      </c>
      <c r="H27" s="330">
        <v>89311751</v>
      </c>
      <c r="I27" s="330">
        <v>94406584.224028662</v>
      </c>
      <c r="J27" s="330">
        <v>325184853</v>
      </c>
      <c r="K27" s="330">
        <v>325184853</v>
      </c>
      <c r="L27" s="330">
        <v>325184853</v>
      </c>
      <c r="M27" s="330">
        <v>325184853</v>
      </c>
      <c r="N27" s="330">
        <f>+M27+[1]INVERSIÓN!CY30</f>
        <v>325184853</v>
      </c>
      <c r="O27" s="330">
        <f>+N27+[1]INVERSIÓN!DA30</f>
        <v>325184853</v>
      </c>
      <c r="P27" s="330">
        <f>+O27+[1]INVERSIÓN!DC30</f>
        <v>325184853</v>
      </c>
      <c r="Q27" s="330">
        <f>+P27+[1]INVERSIÓN!DE30</f>
        <v>325184853</v>
      </c>
      <c r="R27" s="330">
        <f>+Q27+[1]INVERSIÓN!DG30</f>
        <v>325184853</v>
      </c>
      <c r="S27" s="709"/>
      <c r="T27" s="330">
        <f t="shared" ref="T27:Z27" si="0">+T23+T25</f>
        <v>84725280</v>
      </c>
      <c r="U27" s="330">
        <f t="shared" si="0"/>
        <v>89311751</v>
      </c>
      <c r="V27" s="330">
        <f t="shared" si="0"/>
        <v>94406584</v>
      </c>
      <c r="W27" s="330">
        <f t="shared" si="0"/>
        <v>102852034</v>
      </c>
      <c r="X27" s="330">
        <f t="shared" si="0"/>
        <v>112454971</v>
      </c>
      <c r="Y27" s="330">
        <f t="shared" si="0"/>
        <v>118678941.70912977</v>
      </c>
      <c r="Z27" s="330">
        <f t="shared" si="0"/>
        <v>120579881.70912977</v>
      </c>
      <c r="AA27" s="330">
        <f>+Z27+[1]INVERSIÓN!CZ30</f>
        <v>120579881.70912977</v>
      </c>
      <c r="AB27" s="330">
        <f>+AA27+[1]INVERSIÓN!DB30</f>
        <v>325151778.70912975</v>
      </c>
      <c r="AC27" s="330">
        <f>+AB27+[1]INVERSIÓN!DD30</f>
        <v>325151778.70912975</v>
      </c>
      <c r="AD27" s="330">
        <f>+AC27+[1]INVERSIÓN!DF30</f>
        <v>325151778.70912975</v>
      </c>
      <c r="AE27" s="330">
        <f>+AD27+[1]INVERSIÓN!DH30</f>
        <v>325118704.70912975</v>
      </c>
      <c r="AF27" s="704"/>
      <c r="AG27" s="694"/>
      <c r="AH27" s="694"/>
      <c r="AI27" s="694"/>
      <c r="AJ27" s="694"/>
      <c r="AK27" s="694"/>
      <c r="AL27" s="694"/>
      <c r="AM27" s="694"/>
      <c r="AN27" s="694"/>
      <c r="AO27" s="694"/>
      <c r="AP27" s="694"/>
      <c r="AQ27" s="694"/>
      <c r="AR27" s="694"/>
      <c r="AS27" s="694"/>
      <c r="AT27" s="694"/>
      <c r="AU27" s="694"/>
      <c r="AV27" s="694"/>
      <c r="AW27" s="694"/>
      <c r="AX27" s="694"/>
      <c r="AY27" s="694"/>
    </row>
    <row r="28" spans="1:51" ht="17.850000000000001" customHeight="1" x14ac:dyDescent="0.25">
      <c r="A28" s="693">
        <v>3</v>
      </c>
      <c r="B28" s="711" t="s">
        <v>339</v>
      </c>
      <c r="C28" s="695" t="s">
        <v>429</v>
      </c>
      <c r="D28" s="173" t="s">
        <v>327</v>
      </c>
      <c r="E28" s="325">
        <v>52</v>
      </c>
      <c r="F28" s="325">
        <v>52</v>
      </c>
      <c r="G28" s="325">
        <v>52</v>
      </c>
      <c r="H28" s="325">
        <v>52</v>
      </c>
      <c r="I28" s="325">
        <v>52</v>
      </c>
      <c r="J28" s="325">
        <v>52</v>
      </c>
      <c r="K28" s="325">
        <v>52</v>
      </c>
      <c r="L28" s="325">
        <v>52</v>
      </c>
      <c r="M28" s="325">
        <v>52</v>
      </c>
      <c r="N28" s="325">
        <v>52</v>
      </c>
      <c r="O28" s="325">
        <v>52</v>
      </c>
      <c r="P28" s="325">
        <v>52</v>
      </c>
      <c r="Q28" s="325">
        <v>52</v>
      </c>
      <c r="R28" s="325">
        <v>52</v>
      </c>
      <c r="S28" s="696" t="str">
        <f>+[1]INVERSIÓN!EW31</f>
        <v>Durante el cuatrienio, se han realizado 479 acuerdos así:
*2023: 
En diciembre de 2023, no se vincularon predios dado que en octubre de 2023 se cumplió la meta de formalización de 52 acuerdos de uso del suelo y Buenas Prácticas Ambientales mediante el Ordenamiento Ambiental de Fincas.
En el mes de diciembre de 2023, se realizaron 65 Visitas de seguimiento así: 6 en Sumapaz San Juan; 12 en rio Blanco Sumapaz; 12 en rio Tunjuelo; 11 en rio Teusacá y 24 en Salitrosa – Torca Suba.  En 2023 de enero a diciembre se realizaron un total de 917 visitas de seguimiento a predios vinculados a los acuerdos de uso del suelo con buenas prácticas ambientales constatando que continúen aplicando las acciones del acuerdo e identificando acciones de mejora respecto de las condiciones de cada predio.
Ya para las vigencias  2020 – 2022, se vincularon 427 nuevos predios rurales en la formalización de acuerdos para el Ordenamiento Ambiental de Finca y se realizaron 1712 visitas de seguimiento a predios vinculados.</v>
      </c>
      <c r="T28" s="325">
        <v>0</v>
      </c>
      <c r="U28" s="325">
        <v>0</v>
      </c>
      <c r="V28" s="325">
        <v>9</v>
      </c>
      <c r="W28" s="325">
        <v>16</v>
      </c>
      <c r="X28" s="325">
        <v>27</v>
      </c>
      <c r="Y28" s="325">
        <v>31</v>
      </c>
      <c r="Z28" s="325">
        <v>39</v>
      </c>
      <c r="AA28" s="325">
        <f>+Z28+[1]INVERSIÓN!CZ31</f>
        <v>46</v>
      </c>
      <c r="AB28" s="325">
        <f>+AA28+[1]INVERSIÓN!DB31</f>
        <v>51</v>
      </c>
      <c r="AC28" s="325">
        <f>+AB28+[1]INVERSIÓN!DD31</f>
        <v>52</v>
      </c>
      <c r="AD28" s="325">
        <f>+AC28+[1]INVERSIÓN!DF31</f>
        <v>52</v>
      </c>
      <c r="AE28" s="325">
        <f>+AD28+[1]INVERSIÓN!DH31</f>
        <v>52</v>
      </c>
      <c r="AF28" s="703" t="str">
        <f>+[1]INVERSIÓN!EW31</f>
        <v>Durante el cuatrienio, se han realizado 479 acuerdos así:
*2023: 
En diciembre de 2023, no se vincularon predios dado que en octubre de 2023 se cumplió la meta de formalización de 52 acuerdos de uso del suelo y Buenas Prácticas Ambientales mediante el Ordenamiento Ambiental de Fincas.
En el mes de diciembre de 2023, se realizaron 65 Visitas de seguimiento así: 6 en Sumapaz San Juan; 12 en rio Blanco Sumapaz; 12 en rio Tunjuelo; 11 en rio Teusacá y 24 en Salitrosa – Torca Suba.  En 2023 de enero a diciembre se realizaron un total de 917 visitas de seguimiento a predios vinculados a los acuerdos de uso del suelo con buenas prácticas ambientales constatando que continúen aplicando las acciones del acuerdo e identificando acciones de mejora respecto de las condiciones de cada predio.
Ya para las vigencias  2020 – 2022, se vincularon 427 nuevos predios rurales en la formalización de acuerdos para el Ordenamiento Ambiental de Finca y se realizaron 1712 visitas de seguimiento a predios vinculados.</v>
      </c>
      <c r="AG28" s="695" t="s">
        <v>430</v>
      </c>
      <c r="AH28" s="695" t="s">
        <v>431</v>
      </c>
      <c r="AI28" s="695" t="s">
        <v>432</v>
      </c>
      <c r="AJ28" s="695" t="s">
        <v>438</v>
      </c>
      <c r="AK28" s="695" t="s">
        <v>434</v>
      </c>
      <c r="AL28" s="695" t="s">
        <v>433</v>
      </c>
      <c r="AM28" s="693" t="s">
        <v>435</v>
      </c>
      <c r="AN28" s="705">
        <v>29917</v>
      </c>
      <c r="AO28" s="695" t="s">
        <v>433</v>
      </c>
      <c r="AP28" s="695" t="s">
        <v>433</v>
      </c>
      <c r="AQ28" s="695" t="s">
        <v>433</v>
      </c>
      <c r="AR28" s="695" t="s">
        <v>433</v>
      </c>
      <c r="AS28" s="695" t="s">
        <v>433</v>
      </c>
      <c r="AT28" s="695" t="s">
        <v>433</v>
      </c>
      <c r="AU28" s="695" t="s">
        <v>433</v>
      </c>
      <c r="AV28" s="695" t="s">
        <v>433</v>
      </c>
      <c r="AW28" s="695" t="s">
        <v>433</v>
      </c>
      <c r="AX28" s="706">
        <v>29917</v>
      </c>
      <c r="AY28" s="693"/>
    </row>
    <row r="29" spans="1:51" ht="18" x14ac:dyDescent="0.25">
      <c r="A29" s="694"/>
      <c r="B29" s="694"/>
      <c r="C29" s="694"/>
      <c r="D29" s="172" t="s">
        <v>328</v>
      </c>
      <c r="E29" s="326">
        <v>788407000</v>
      </c>
      <c r="F29" s="326">
        <v>788407000</v>
      </c>
      <c r="G29" s="326">
        <v>305166000</v>
      </c>
      <c r="H29" s="326">
        <v>652166000</v>
      </c>
      <c r="I29" s="326">
        <v>695866000</v>
      </c>
      <c r="J29" s="326">
        <v>788407000</v>
      </c>
      <c r="K29" s="326">
        <v>788407000</v>
      </c>
      <c r="L29" s="326">
        <v>788407000</v>
      </c>
      <c r="M29" s="326">
        <v>788407000</v>
      </c>
      <c r="N29" s="326">
        <f>+M29+[1]INVERSIÓN!CY32</f>
        <v>788407000</v>
      </c>
      <c r="O29" s="326">
        <f>+N29+[1]INVERSIÓN!DA32</f>
        <v>787624000</v>
      </c>
      <c r="P29" s="326">
        <f>+O29+[1]INVERSIÓN!DC32</f>
        <v>787624000</v>
      </c>
      <c r="Q29" s="326">
        <f>+P29+[1]INVERSIÓN!DE32</f>
        <v>787624000</v>
      </c>
      <c r="R29" s="326">
        <f>+Q29+[1]INVERSIÓN!DG32</f>
        <v>757264000</v>
      </c>
      <c r="S29" s="697"/>
      <c r="T29" s="326">
        <v>305166000</v>
      </c>
      <c r="U29" s="326">
        <v>652166000</v>
      </c>
      <c r="V29" s="326">
        <v>695866000</v>
      </c>
      <c r="W29" s="326">
        <v>695866000</v>
      </c>
      <c r="X29" s="326">
        <v>695866000</v>
      </c>
      <c r="Y29" s="326">
        <v>695866000</v>
      </c>
      <c r="Z29" s="326">
        <v>745659000</v>
      </c>
      <c r="AA29" s="326">
        <f>+Z29+[1]INVERSIÓN!CZ32</f>
        <v>745659000</v>
      </c>
      <c r="AB29" s="326">
        <f>+AA29+[1]INVERSIÓN!DB32</f>
        <v>745659000</v>
      </c>
      <c r="AC29" s="326">
        <f>+AB29+[1]INVERSIÓN!DD32</f>
        <v>745659000</v>
      </c>
      <c r="AD29" s="326">
        <f>+AC29+[1]INVERSIÓN!DF32</f>
        <v>748684667</v>
      </c>
      <c r="AE29" s="326">
        <f>+AD29+[1]INVERSIÓN!DH32</f>
        <v>748684667</v>
      </c>
      <c r="AF29" s="699"/>
      <c r="AG29" s="694"/>
      <c r="AH29" s="694"/>
      <c r="AI29" s="694"/>
      <c r="AJ29" s="694"/>
      <c r="AK29" s="694"/>
      <c r="AL29" s="694"/>
      <c r="AM29" s="694"/>
      <c r="AN29" s="694"/>
      <c r="AO29" s="694"/>
      <c r="AP29" s="694"/>
      <c r="AQ29" s="694"/>
      <c r="AR29" s="694"/>
      <c r="AS29" s="694"/>
      <c r="AT29" s="694"/>
      <c r="AU29" s="694"/>
      <c r="AV29" s="694"/>
      <c r="AW29" s="694"/>
      <c r="AX29" s="694"/>
      <c r="AY29" s="694"/>
    </row>
    <row r="30" spans="1:51" ht="27" x14ac:dyDescent="0.25">
      <c r="A30" s="694"/>
      <c r="B30" s="694"/>
      <c r="C30" s="694"/>
      <c r="D30" s="173" t="s">
        <v>329</v>
      </c>
      <c r="E30" s="327">
        <v>0</v>
      </c>
      <c r="F30" s="327">
        <v>0</v>
      </c>
      <c r="G30" s="327"/>
      <c r="H30" s="327"/>
      <c r="I30" s="327"/>
      <c r="J30" s="327"/>
      <c r="K30" s="327"/>
      <c r="L30" s="327"/>
      <c r="M30" s="327"/>
      <c r="N30" s="327">
        <f>+M30+[1]INVERSIÓN!CY34</f>
        <v>0</v>
      </c>
      <c r="O30" s="327">
        <f>+N30+[1]INVERSIÓN!DA34</f>
        <v>0</v>
      </c>
      <c r="P30" s="327">
        <f>+O30+[1]INVERSIÓN!DC34</f>
        <v>0</v>
      </c>
      <c r="Q30" s="327">
        <f>+P30+[1]INVERSIÓN!DE34</f>
        <v>0</v>
      </c>
      <c r="R30" s="327">
        <f>+Q30+[1]INVERSIÓN!DG34</f>
        <v>0</v>
      </c>
      <c r="S30" s="697"/>
      <c r="T30" s="327">
        <v>0</v>
      </c>
      <c r="U30" s="327">
        <v>0</v>
      </c>
      <c r="V30" s="327">
        <v>0</v>
      </c>
      <c r="W30" s="327">
        <v>0</v>
      </c>
      <c r="X30" s="327">
        <v>0</v>
      </c>
      <c r="Y30" s="327">
        <v>0</v>
      </c>
      <c r="Z30" s="327">
        <v>0</v>
      </c>
      <c r="AA30" s="327">
        <f>+Z30+[1]INVERSIÓN!CZ34</f>
        <v>0</v>
      </c>
      <c r="AB30" s="327">
        <f>+AA30+[1]INVERSIÓN!DB34</f>
        <v>0</v>
      </c>
      <c r="AC30" s="327">
        <f>+AB30+[1]INVERSIÓN!DD34</f>
        <v>0</v>
      </c>
      <c r="AD30" s="327">
        <f>+AC30+[1]INVERSIÓN!DF34</f>
        <v>0</v>
      </c>
      <c r="AE30" s="327">
        <f>+AD30+[1]INVERSIÓN!DH34</f>
        <v>0</v>
      </c>
      <c r="AF30" s="699"/>
      <c r="AG30" s="694"/>
      <c r="AH30" s="694"/>
      <c r="AI30" s="694"/>
      <c r="AJ30" s="694"/>
      <c r="AK30" s="694"/>
      <c r="AL30" s="694"/>
      <c r="AM30" s="694"/>
      <c r="AN30" s="694"/>
      <c r="AO30" s="694"/>
      <c r="AP30" s="694"/>
      <c r="AQ30" s="694"/>
      <c r="AR30" s="694"/>
      <c r="AS30" s="694"/>
      <c r="AT30" s="694"/>
      <c r="AU30" s="694"/>
      <c r="AV30" s="694"/>
      <c r="AW30" s="694"/>
      <c r="AX30" s="694"/>
      <c r="AY30" s="694"/>
    </row>
    <row r="31" spans="1:51" ht="27.75" thickBot="1" x14ac:dyDescent="0.3">
      <c r="A31" s="694"/>
      <c r="B31" s="694"/>
      <c r="C31" s="694"/>
      <c r="D31" s="172" t="s">
        <v>330</v>
      </c>
      <c r="E31" s="328">
        <v>299168108</v>
      </c>
      <c r="F31" s="328">
        <v>299168108</v>
      </c>
      <c r="G31" s="328">
        <v>33913633</v>
      </c>
      <c r="H31" s="328">
        <v>70677057</v>
      </c>
      <c r="I31" s="328">
        <v>90392557.481415749</v>
      </c>
      <c r="J31" s="328">
        <v>214494851.48141575</v>
      </c>
      <c r="K31" s="328">
        <v>299168108</v>
      </c>
      <c r="L31" s="328">
        <v>299168108</v>
      </c>
      <c r="M31" s="328">
        <v>299168108</v>
      </c>
      <c r="N31" s="328">
        <f>+M31+[1]INVERSIÓN!CY35</f>
        <v>299168108</v>
      </c>
      <c r="O31" s="328">
        <f>+N31+[1]INVERSIÓN!DA35</f>
        <v>299168108</v>
      </c>
      <c r="P31" s="328">
        <f>+O31+[1]INVERSIÓN!DC35</f>
        <v>299168108</v>
      </c>
      <c r="Q31" s="328">
        <f>+P31+[1]INVERSIÓN!DE35</f>
        <v>299168108</v>
      </c>
      <c r="R31" s="328">
        <f>+Q31+[1]INVERSIÓN!DG35</f>
        <v>299168108</v>
      </c>
      <c r="S31" s="697"/>
      <c r="T31" s="328">
        <v>33913633</v>
      </c>
      <c r="U31" s="328">
        <v>70677057</v>
      </c>
      <c r="V31" s="328">
        <v>90392557</v>
      </c>
      <c r="W31" s="328">
        <v>123073956</v>
      </c>
      <c r="X31" s="328">
        <v>158720001</v>
      </c>
      <c r="Y31" s="328">
        <v>299168108</v>
      </c>
      <c r="Z31" s="328">
        <v>299168108</v>
      </c>
      <c r="AA31" s="328">
        <f>+Z31+[1]INVERSIÓN!CZ35</f>
        <v>299168108</v>
      </c>
      <c r="AB31" s="328">
        <f>+AA31+[1]INVERSIÓN!DB35</f>
        <v>299168108</v>
      </c>
      <c r="AC31" s="328">
        <f>+AB31+[1]INVERSIÓN!DD35</f>
        <v>299168108</v>
      </c>
      <c r="AD31" s="328">
        <f>+AC31+[1]INVERSIÓN!DF35</f>
        <v>299168108</v>
      </c>
      <c r="AE31" s="328">
        <f>+AD31+[1]INVERSIÓN!DH35</f>
        <v>299168108</v>
      </c>
      <c r="AF31" s="699"/>
      <c r="AG31" s="694"/>
      <c r="AH31" s="694"/>
      <c r="AI31" s="694"/>
      <c r="AJ31" s="694"/>
      <c r="AK31" s="694"/>
      <c r="AL31" s="694"/>
      <c r="AM31" s="694"/>
      <c r="AN31" s="694"/>
      <c r="AO31" s="694"/>
      <c r="AP31" s="694"/>
      <c r="AQ31" s="694"/>
      <c r="AR31" s="694"/>
      <c r="AS31" s="694"/>
      <c r="AT31" s="694"/>
      <c r="AU31" s="694"/>
      <c r="AV31" s="694"/>
      <c r="AW31" s="694"/>
      <c r="AX31" s="694"/>
      <c r="AY31" s="694"/>
    </row>
    <row r="32" spans="1:51" ht="27.75" thickBot="1" x14ac:dyDescent="0.3">
      <c r="A32" s="694"/>
      <c r="B32" s="694"/>
      <c r="C32" s="694"/>
      <c r="D32" s="173" t="s">
        <v>331</v>
      </c>
      <c r="E32" s="329">
        <v>52</v>
      </c>
      <c r="F32" s="329">
        <v>52</v>
      </c>
      <c r="G32" s="325">
        <v>52</v>
      </c>
      <c r="H32" s="325">
        <v>52</v>
      </c>
      <c r="I32" s="325">
        <v>52</v>
      </c>
      <c r="J32" s="325">
        <v>52</v>
      </c>
      <c r="K32" s="325">
        <v>52</v>
      </c>
      <c r="L32" s="325">
        <v>52</v>
      </c>
      <c r="M32" s="325">
        <v>52</v>
      </c>
      <c r="N32" s="325">
        <f>+M32+[1]INVERSIÓN!CY36</f>
        <v>57</v>
      </c>
      <c r="O32" s="325">
        <v>52</v>
      </c>
      <c r="P32" s="325">
        <v>52</v>
      </c>
      <c r="Q32" s="325">
        <v>52</v>
      </c>
      <c r="R32" s="325">
        <v>52</v>
      </c>
      <c r="S32" s="697"/>
      <c r="T32" s="325">
        <v>0</v>
      </c>
      <c r="U32" s="325">
        <v>0</v>
      </c>
      <c r="V32" s="325">
        <v>0</v>
      </c>
      <c r="W32" s="325">
        <v>7</v>
      </c>
      <c r="X32" s="325">
        <v>7</v>
      </c>
      <c r="Y32" s="325">
        <v>31</v>
      </c>
      <c r="Z32" s="325">
        <v>39</v>
      </c>
      <c r="AA32" s="325">
        <f>+Z32+[1]INVERSIÓN!CZ36</f>
        <v>46</v>
      </c>
      <c r="AB32" s="325">
        <v>52</v>
      </c>
      <c r="AC32" s="325">
        <v>52</v>
      </c>
      <c r="AD32" s="325">
        <f>+AC32+[1]INVERSIÓN!DF36</f>
        <v>52</v>
      </c>
      <c r="AE32" s="325">
        <f>+AD32+[1]INVERSIÓN!DH36</f>
        <v>52</v>
      </c>
      <c r="AF32" s="699"/>
      <c r="AG32" s="694"/>
      <c r="AH32" s="694"/>
      <c r="AI32" s="694"/>
      <c r="AJ32" s="694"/>
      <c r="AK32" s="694"/>
      <c r="AL32" s="694"/>
      <c r="AM32" s="694"/>
      <c r="AN32" s="694"/>
      <c r="AO32" s="694"/>
      <c r="AP32" s="694"/>
      <c r="AQ32" s="694"/>
      <c r="AR32" s="694"/>
      <c r="AS32" s="694"/>
      <c r="AT32" s="694"/>
      <c r="AU32" s="694"/>
      <c r="AV32" s="694"/>
      <c r="AW32" s="694"/>
      <c r="AX32" s="694"/>
      <c r="AY32" s="694"/>
    </row>
    <row r="33" spans="1:51" ht="36.75" thickBot="1" x14ac:dyDescent="0.3">
      <c r="A33" s="694"/>
      <c r="B33" s="694"/>
      <c r="C33" s="694"/>
      <c r="D33" s="174" t="s">
        <v>332</v>
      </c>
      <c r="E33" s="330">
        <v>1087575108</v>
      </c>
      <c r="F33" s="330">
        <v>1087575108</v>
      </c>
      <c r="G33" s="330">
        <v>339079633</v>
      </c>
      <c r="H33" s="330">
        <v>722843057</v>
      </c>
      <c r="I33" s="330">
        <v>786258557.48141575</v>
      </c>
      <c r="J33" s="330">
        <v>1002901851.4814157</v>
      </c>
      <c r="K33" s="330">
        <v>1087575108</v>
      </c>
      <c r="L33" s="330">
        <v>1087575108</v>
      </c>
      <c r="M33" s="330">
        <v>1087575108</v>
      </c>
      <c r="N33" s="330">
        <f>+M33+[1]INVERSIÓN!CY37</f>
        <v>1087575108</v>
      </c>
      <c r="O33" s="330">
        <f>+N33+[1]INVERSIÓN!DA37</f>
        <v>1086792108</v>
      </c>
      <c r="P33" s="330">
        <f>+O33+[1]INVERSIÓN!DC37</f>
        <v>1086792108</v>
      </c>
      <c r="Q33" s="330">
        <f>+P33+[1]INVERSIÓN!DE37</f>
        <v>1086792108</v>
      </c>
      <c r="R33" s="330">
        <f>+Q33+[1]INVERSIÓN!DG37</f>
        <v>1056432108</v>
      </c>
      <c r="S33" s="698"/>
      <c r="T33" s="330">
        <v>339079633</v>
      </c>
      <c r="U33" s="330">
        <v>722843057</v>
      </c>
      <c r="V33" s="330">
        <v>786258557</v>
      </c>
      <c r="W33" s="330">
        <v>818939956</v>
      </c>
      <c r="X33" s="330">
        <v>854586001</v>
      </c>
      <c r="Y33" s="330">
        <v>995034108</v>
      </c>
      <c r="Z33" s="330">
        <f>+Z29+Z31</f>
        <v>1044827108</v>
      </c>
      <c r="AA33" s="330">
        <f>+Z33+[1]INVERSIÓN!CZ37</f>
        <v>1044827108</v>
      </c>
      <c r="AB33" s="330">
        <f>+AA33+[1]INVERSIÓN!DB37</f>
        <v>1044827108</v>
      </c>
      <c r="AC33" s="330">
        <f>+AB33+[1]INVERSIÓN!DD37</f>
        <v>1044827108</v>
      </c>
      <c r="AD33" s="330">
        <f>+AC33+[1]INVERSIÓN!DF37</f>
        <v>1047852775</v>
      </c>
      <c r="AE33" s="330">
        <f>+AD33+[1]INVERSIÓN!DH37</f>
        <v>1047852775</v>
      </c>
      <c r="AF33" s="704"/>
      <c r="AG33" s="694"/>
      <c r="AH33" s="694"/>
      <c r="AI33" s="694"/>
      <c r="AJ33" s="694"/>
      <c r="AK33" s="694"/>
      <c r="AL33" s="694"/>
      <c r="AM33" s="694"/>
      <c r="AN33" s="694"/>
      <c r="AO33" s="694"/>
      <c r="AP33" s="694"/>
      <c r="AQ33" s="694"/>
      <c r="AR33" s="694"/>
      <c r="AS33" s="694"/>
      <c r="AT33" s="694"/>
      <c r="AU33" s="694"/>
      <c r="AV33" s="694"/>
      <c r="AW33" s="694"/>
      <c r="AX33" s="694"/>
      <c r="AY33" s="694"/>
    </row>
    <row r="34" spans="1:51" ht="17.850000000000001" customHeight="1" x14ac:dyDescent="0.25">
      <c r="A34" s="693">
        <v>4</v>
      </c>
      <c r="B34" s="693" t="s">
        <v>342</v>
      </c>
      <c r="C34" s="712" t="s">
        <v>439</v>
      </c>
      <c r="D34" s="176" t="s">
        <v>327</v>
      </c>
      <c r="E34" s="325">
        <v>0</v>
      </c>
      <c r="F34" s="325">
        <v>0</v>
      </c>
      <c r="G34" s="325">
        <v>0</v>
      </c>
      <c r="H34" s="325">
        <v>0</v>
      </c>
      <c r="I34" s="325">
        <v>0</v>
      </c>
      <c r="J34" s="325">
        <v>0</v>
      </c>
      <c r="K34" s="325">
        <v>0</v>
      </c>
      <c r="L34" s="325">
        <v>0</v>
      </c>
      <c r="M34" s="325">
        <v>0</v>
      </c>
      <c r="N34" s="325">
        <f>+M34+[1]INVERSIÓN!CY38</f>
        <v>0</v>
      </c>
      <c r="O34" s="325">
        <f>+N34+[1]INVERSIÓN!DA38</f>
        <v>0</v>
      </c>
      <c r="P34" s="325">
        <f>+O34+[1]INVERSIÓN!DC38</f>
        <v>0</v>
      </c>
      <c r="Q34" s="325">
        <f>+P34+[1]INVERSIÓN!DE38</f>
        <v>0</v>
      </c>
      <c r="R34" s="325">
        <f>+Q34+[1]INVERSIÓN!DG38</f>
        <v>0</v>
      </c>
      <c r="S34" s="696">
        <f>+[1]INVERSIÓN!EW37</f>
        <v>0</v>
      </c>
      <c r="T34" s="325">
        <v>0</v>
      </c>
      <c r="U34" s="325">
        <v>0</v>
      </c>
      <c r="V34" s="325">
        <v>0</v>
      </c>
      <c r="W34" s="325">
        <v>0</v>
      </c>
      <c r="X34" s="325">
        <v>0</v>
      </c>
      <c r="Y34" s="325">
        <v>0</v>
      </c>
      <c r="Z34" s="325">
        <v>0</v>
      </c>
      <c r="AA34" s="325">
        <f>+Z34+[1]INVERSIÓN!CZ38</f>
        <v>0</v>
      </c>
      <c r="AB34" s="325">
        <f>+AA34+[1]INVERSIÓN!DB38</f>
        <v>0</v>
      </c>
      <c r="AC34" s="325">
        <f>+AB34+[1]INVERSIÓN!DD38</f>
        <v>0</v>
      </c>
      <c r="AD34" s="325">
        <f>+AC34+[1]INVERSIÓN!DF38</f>
        <v>0</v>
      </c>
      <c r="AE34" s="325">
        <f>+AD34+[1]INVERSIÓN!DH38</f>
        <v>0</v>
      </c>
      <c r="AF34" s="703" t="str">
        <f>+[1]INVERSIÓN!EW38</f>
        <v>Esta meta actualmente se encuentra cumplida, ya que se completó el diseño del programa de incentivos a la conservación ambiental, dónde además, se realizó en el 2022, el programa con experiencias y trabajos en localidades con zonas rurales productivas y áreas de importancia estratégica para el abastecimiento hídrico de Bogotá, con alcaldes, juntas de acción comunal, asociaciones de acueductos veredales y organizaciones sociales, así como la concertación del programa con los habitantes rurales del D.C.</v>
      </c>
      <c r="AG34" s="695" t="s">
        <v>440</v>
      </c>
      <c r="AH34" s="695" t="s">
        <v>431</v>
      </c>
      <c r="AI34" s="695" t="s">
        <v>432</v>
      </c>
      <c r="AJ34" s="695" t="s">
        <v>433</v>
      </c>
      <c r="AK34" s="695" t="s">
        <v>441</v>
      </c>
      <c r="AL34" s="695" t="s">
        <v>433</v>
      </c>
      <c r="AM34" s="693" t="s">
        <v>435</v>
      </c>
      <c r="AN34" s="705">
        <v>29917</v>
      </c>
      <c r="AO34" s="695" t="s">
        <v>433</v>
      </c>
      <c r="AP34" s="695" t="s">
        <v>433</v>
      </c>
      <c r="AQ34" s="695" t="s">
        <v>433</v>
      </c>
      <c r="AR34" s="695" t="s">
        <v>433</v>
      </c>
      <c r="AS34" s="695" t="s">
        <v>433</v>
      </c>
      <c r="AT34" s="695" t="s">
        <v>433</v>
      </c>
      <c r="AU34" s="695" t="s">
        <v>433</v>
      </c>
      <c r="AV34" s="695" t="s">
        <v>433</v>
      </c>
      <c r="AW34" s="695" t="s">
        <v>433</v>
      </c>
      <c r="AX34" s="706">
        <v>29917</v>
      </c>
      <c r="AY34" s="693"/>
    </row>
    <row r="35" spans="1:51" ht="18" x14ac:dyDescent="0.25">
      <c r="A35" s="694"/>
      <c r="B35" s="694"/>
      <c r="C35" s="694"/>
      <c r="D35" s="172" t="s">
        <v>328</v>
      </c>
      <c r="E35" s="326">
        <v>0</v>
      </c>
      <c r="F35" s="326">
        <v>0</v>
      </c>
      <c r="G35" s="326">
        <v>0</v>
      </c>
      <c r="H35" s="326">
        <v>0</v>
      </c>
      <c r="I35" s="326">
        <v>0</v>
      </c>
      <c r="J35" s="326">
        <v>0</v>
      </c>
      <c r="K35" s="326">
        <v>0</v>
      </c>
      <c r="L35" s="326">
        <v>0</v>
      </c>
      <c r="M35" s="326">
        <v>0</v>
      </c>
      <c r="N35" s="326">
        <f>+M35+[1]INVERSIÓN!CY39</f>
        <v>0</v>
      </c>
      <c r="O35" s="326">
        <f>+N35+[1]INVERSIÓN!DA39</f>
        <v>0</v>
      </c>
      <c r="P35" s="326">
        <f>+O35+[1]INVERSIÓN!DC39</f>
        <v>0</v>
      </c>
      <c r="Q35" s="326">
        <f>+P35+[1]INVERSIÓN!DE39</f>
        <v>0</v>
      </c>
      <c r="R35" s="326">
        <f>+Q35+[1]INVERSIÓN!DG39</f>
        <v>0</v>
      </c>
      <c r="S35" s="697"/>
      <c r="T35" s="326">
        <v>0</v>
      </c>
      <c r="U35" s="326">
        <v>0</v>
      </c>
      <c r="V35" s="326">
        <v>0</v>
      </c>
      <c r="W35" s="326">
        <v>0</v>
      </c>
      <c r="X35" s="326">
        <v>0</v>
      </c>
      <c r="Y35" s="326">
        <v>0</v>
      </c>
      <c r="Z35" s="326">
        <v>0</v>
      </c>
      <c r="AA35" s="326">
        <f>+Z35+[1]INVERSIÓN!CZ39</f>
        <v>0</v>
      </c>
      <c r="AB35" s="326">
        <f>+AA35+[1]INVERSIÓN!DB39</f>
        <v>0</v>
      </c>
      <c r="AC35" s="326">
        <f>+AB35+[1]INVERSIÓN!DD39</f>
        <v>0</v>
      </c>
      <c r="AD35" s="326">
        <f>+AC35+[1]INVERSIÓN!DF39</f>
        <v>0</v>
      </c>
      <c r="AE35" s="326">
        <f>+AD35+[1]INVERSIÓN!DH39</f>
        <v>0</v>
      </c>
      <c r="AF35" s="699"/>
      <c r="AG35" s="694"/>
      <c r="AH35" s="694"/>
      <c r="AI35" s="694"/>
      <c r="AJ35" s="694"/>
      <c r="AK35" s="694"/>
      <c r="AL35" s="694"/>
      <c r="AM35" s="694"/>
      <c r="AN35" s="694"/>
      <c r="AO35" s="694"/>
      <c r="AP35" s="694"/>
      <c r="AQ35" s="694"/>
      <c r="AR35" s="694"/>
      <c r="AS35" s="694"/>
      <c r="AT35" s="694"/>
      <c r="AU35" s="694"/>
      <c r="AV35" s="694"/>
      <c r="AW35" s="694"/>
      <c r="AX35" s="694"/>
      <c r="AY35" s="694"/>
    </row>
    <row r="36" spans="1:51" ht="27" x14ac:dyDescent="0.25">
      <c r="A36" s="694"/>
      <c r="B36" s="694"/>
      <c r="C36" s="694"/>
      <c r="D36" s="173" t="s">
        <v>329</v>
      </c>
      <c r="E36" s="327">
        <v>0</v>
      </c>
      <c r="F36" s="327">
        <v>0</v>
      </c>
      <c r="G36" s="327">
        <v>0</v>
      </c>
      <c r="H36" s="327">
        <v>0</v>
      </c>
      <c r="I36" s="327">
        <v>0</v>
      </c>
      <c r="J36" s="327">
        <v>0</v>
      </c>
      <c r="K36" s="327">
        <v>0</v>
      </c>
      <c r="L36" s="327">
        <v>0</v>
      </c>
      <c r="M36" s="327">
        <v>0</v>
      </c>
      <c r="N36" s="327">
        <f>+M36+[1]INVERSIÓN!CY41</f>
        <v>0</v>
      </c>
      <c r="O36" s="327">
        <f>+N36+[1]INVERSIÓN!DA41</f>
        <v>0</v>
      </c>
      <c r="P36" s="327">
        <f>+O36+[1]INVERSIÓN!DC41</f>
        <v>0</v>
      </c>
      <c r="Q36" s="327">
        <f>+P36+[1]INVERSIÓN!DE41</f>
        <v>0</v>
      </c>
      <c r="R36" s="327">
        <f>+Q36+[1]INVERSIÓN!DG41</f>
        <v>0</v>
      </c>
      <c r="S36" s="697"/>
      <c r="T36" s="327">
        <v>0</v>
      </c>
      <c r="U36" s="327">
        <v>0</v>
      </c>
      <c r="V36" s="327">
        <v>0</v>
      </c>
      <c r="W36" s="327">
        <v>0</v>
      </c>
      <c r="X36" s="327">
        <v>0</v>
      </c>
      <c r="Y36" s="327">
        <v>0</v>
      </c>
      <c r="Z36" s="327">
        <v>0</v>
      </c>
      <c r="AA36" s="327">
        <f>+Z36+[1]INVERSIÓN!CZ41</f>
        <v>0</v>
      </c>
      <c r="AB36" s="327">
        <f>+AA36+[1]INVERSIÓN!DB41</f>
        <v>0</v>
      </c>
      <c r="AC36" s="327">
        <f>+AB36+[1]INVERSIÓN!DD41</f>
        <v>0</v>
      </c>
      <c r="AD36" s="327">
        <f>+AC36+[1]INVERSIÓN!DF41</f>
        <v>0</v>
      </c>
      <c r="AE36" s="327">
        <f>+AD36+[1]INVERSIÓN!DH41</f>
        <v>0</v>
      </c>
      <c r="AF36" s="699"/>
      <c r="AG36" s="694"/>
      <c r="AH36" s="694"/>
      <c r="AI36" s="694"/>
      <c r="AJ36" s="694"/>
      <c r="AK36" s="694"/>
      <c r="AL36" s="694"/>
      <c r="AM36" s="694"/>
      <c r="AN36" s="694"/>
      <c r="AO36" s="694"/>
      <c r="AP36" s="694"/>
      <c r="AQ36" s="694"/>
      <c r="AR36" s="694"/>
      <c r="AS36" s="694"/>
      <c r="AT36" s="694"/>
      <c r="AU36" s="694"/>
      <c r="AV36" s="694"/>
      <c r="AW36" s="694"/>
      <c r="AX36" s="694"/>
      <c r="AY36" s="694"/>
    </row>
    <row r="37" spans="1:51" ht="27.75" thickBot="1" x14ac:dyDescent="0.3">
      <c r="A37" s="694"/>
      <c r="B37" s="694"/>
      <c r="C37" s="694"/>
      <c r="D37" s="172" t="s">
        <v>330</v>
      </c>
      <c r="E37" s="328">
        <v>60053056</v>
      </c>
      <c r="F37" s="328">
        <v>60053056</v>
      </c>
      <c r="G37" s="328">
        <v>11999000</v>
      </c>
      <c r="H37" s="328">
        <v>32569305</v>
      </c>
      <c r="I37" s="328">
        <v>37664138.224028669</v>
      </c>
      <c r="J37" s="328">
        <v>60053056</v>
      </c>
      <c r="K37" s="328">
        <v>60053056</v>
      </c>
      <c r="L37" s="328">
        <v>60053056</v>
      </c>
      <c r="M37" s="328">
        <v>60053056</v>
      </c>
      <c r="N37" s="328">
        <f>+M37+[1]INVERSIÓN!CY42</f>
        <v>60053056</v>
      </c>
      <c r="O37" s="328">
        <f>+N37+[1]INVERSIÓN!DA42</f>
        <v>60053056</v>
      </c>
      <c r="P37" s="328">
        <f>+O37+[1]INVERSIÓN!DC42</f>
        <v>60053056</v>
      </c>
      <c r="Q37" s="328">
        <f>+P37+[1]INVERSIÓN!DE42</f>
        <v>60053056</v>
      </c>
      <c r="R37" s="328">
        <f>+Q37+[1]INVERSIÓN!DG42</f>
        <v>60053056</v>
      </c>
      <c r="S37" s="697"/>
      <c r="T37" s="328">
        <v>11999000</v>
      </c>
      <c r="U37" s="328">
        <v>32569305</v>
      </c>
      <c r="V37" s="328">
        <v>37664138</v>
      </c>
      <c r="W37" s="328">
        <v>46109588</v>
      </c>
      <c r="X37" s="328">
        <v>55321154.775167286</v>
      </c>
      <c r="Y37" s="328">
        <v>60053055.709129766</v>
      </c>
      <c r="Z37" s="328">
        <v>60053055.709129766</v>
      </c>
      <c r="AA37" s="328">
        <f>+Z37+[1]INVERSIÓN!CZ42</f>
        <v>60053055.709129766</v>
      </c>
      <c r="AB37" s="328">
        <f>+AA37+[1]INVERSIÓN!DB42</f>
        <v>60053055.709129766</v>
      </c>
      <c r="AC37" s="328">
        <f>+AB37+[1]INVERSIÓN!DD42</f>
        <v>60053055.709129766</v>
      </c>
      <c r="AD37" s="328">
        <f>+AC37+[1]INVERSIÓN!DF42</f>
        <v>60053055.709129766</v>
      </c>
      <c r="AE37" s="328">
        <f>+AD37+[1]INVERSIÓN!DH42</f>
        <v>60053055.709129766</v>
      </c>
      <c r="AF37" s="699"/>
      <c r="AG37" s="694"/>
      <c r="AH37" s="694"/>
      <c r="AI37" s="694"/>
      <c r="AJ37" s="694"/>
      <c r="AK37" s="694"/>
      <c r="AL37" s="694"/>
      <c r="AM37" s="694"/>
      <c r="AN37" s="694"/>
      <c r="AO37" s="694"/>
      <c r="AP37" s="694"/>
      <c r="AQ37" s="694"/>
      <c r="AR37" s="694"/>
      <c r="AS37" s="694"/>
      <c r="AT37" s="694"/>
      <c r="AU37" s="694"/>
      <c r="AV37" s="694"/>
      <c r="AW37" s="694"/>
      <c r="AX37" s="694"/>
      <c r="AY37" s="694"/>
    </row>
    <row r="38" spans="1:51" ht="27.75" thickBot="1" x14ac:dyDescent="0.3">
      <c r="A38" s="694"/>
      <c r="B38" s="694"/>
      <c r="C38" s="694"/>
      <c r="D38" s="173" t="s">
        <v>331</v>
      </c>
      <c r="E38" s="329">
        <v>0</v>
      </c>
      <c r="F38" s="329">
        <v>0</v>
      </c>
      <c r="G38" s="325">
        <v>0</v>
      </c>
      <c r="H38" s="325">
        <v>0</v>
      </c>
      <c r="I38" s="325">
        <v>0</v>
      </c>
      <c r="J38" s="325">
        <v>0</v>
      </c>
      <c r="K38" s="325">
        <v>0</v>
      </c>
      <c r="L38" s="325">
        <v>0</v>
      </c>
      <c r="M38" s="325">
        <v>0</v>
      </c>
      <c r="N38" s="325">
        <f>+M38+[1]INVERSIÓN!CY43</f>
        <v>0</v>
      </c>
      <c r="O38" s="325">
        <f>+N38+[1]INVERSIÓN!DA43</f>
        <v>0</v>
      </c>
      <c r="P38" s="325">
        <f>+O38+[1]INVERSIÓN!DC43</f>
        <v>0</v>
      </c>
      <c r="Q38" s="325">
        <f>+P38+[1]INVERSIÓN!DE43</f>
        <v>0</v>
      </c>
      <c r="R38" s="325">
        <f>+Q38+[1]INVERSIÓN!DG43</f>
        <v>0</v>
      </c>
      <c r="S38" s="697"/>
      <c r="T38" s="325">
        <v>0</v>
      </c>
      <c r="U38" s="325">
        <v>0</v>
      </c>
      <c r="V38" s="325">
        <v>0</v>
      </c>
      <c r="W38" s="325">
        <v>0</v>
      </c>
      <c r="X38" s="325">
        <v>0</v>
      </c>
      <c r="Y38" s="325">
        <v>0</v>
      </c>
      <c r="Z38" s="325">
        <v>0</v>
      </c>
      <c r="AA38" s="325">
        <f>+Z38+[1]INVERSIÓN!CZ43</f>
        <v>0</v>
      </c>
      <c r="AB38" s="325">
        <f>+AA38+[1]INVERSIÓN!DB43</f>
        <v>0</v>
      </c>
      <c r="AC38" s="325">
        <f>+AB38+[1]INVERSIÓN!DD43</f>
        <v>0</v>
      </c>
      <c r="AD38" s="325">
        <f>+AC38+[1]INVERSIÓN!DF43</f>
        <v>0</v>
      </c>
      <c r="AE38" s="325">
        <f>+AD38+[1]INVERSIÓN!DH43</f>
        <v>0</v>
      </c>
      <c r="AF38" s="699"/>
      <c r="AG38" s="694"/>
      <c r="AH38" s="694"/>
      <c r="AI38" s="694"/>
      <c r="AJ38" s="694"/>
      <c r="AK38" s="694"/>
      <c r="AL38" s="694"/>
      <c r="AM38" s="694"/>
      <c r="AN38" s="694"/>
      <c r="AO38" s="694"/>
      <c r="AP38" s="694"/>
      <c r="AQ38" s="694"/>
      <c r="AR38" s="694"/>
      <c r="AS38" s="694"/>
      <c r="AT38" s="694"/>
      <c r="AU38" s="694"/>
      <c r="AV38" s="694"/>
      <c r="AW38" s="694"/>
      <c r="AX38" s="694"/>
      <c r="AY38" s="694"/>
    </row>
    <row r="39" spans="1:51" ht="36.75" thickBot="1" x14ac:dyDescent="0.3">
      <c r="A39" s="694"/>
      <c r="B39" s="694"/>
      <c r="C39" s="694"/>
      <c r="D39" s="174" t="s">
        <v>332</v>
      </c>
      <c r="E39" s="330">
        <v>60053056</v>
      </c>
      <c r="F39" s="330">
        <v>60053056</v>
      </c>
      <c r="G39" s="330">
        <v>11999000</v>
      </c>
      <c r="H39" s="330">
        <v>32569305</v>
      </c>
      <c r="I39" s="330">
        <v>37664138.224028669</v>
      </c>
      <c r="J39" s="330">
        <v>60053056</v>
      </c>
      <c r="K39" s="330">
        <v>60053056</v>
      </c>
      <c r="L39" s="330">
        <v>60053056</v>
      </c>
      <c r="M39" s="330">
        <v>60053056</v>
      </c>
      <c r="N39" s="330">
        <f>+M39+[1]INVERSIÓN!CY44</f>
        <v>60053056</v>
      </c>
      <c r="O39" s="330">
        <f>+N39+[1]INVERSIÓN!DA44</f>
        <v>60053056</v>
      </c>
      <c r="P39" s="330">
        <f>+O39+[1]INVERSIÓN!DC44</f>
        <v>60053056</v>
      </c>
      <c r="Q39" s="330">
        <f>+P39+[1]INVERSIÓN!DE44</f>
        <v>60053056</v>
      </c>
      <c r="R39" s="330">
        <f>+Q39+[1]INVERSIÓN!DG44</f>
        <v>60053056</v>
      </c>
      <c r="S39" s="698"/>
      <c r="T39" s="330">
        <v>11999000</v>
      </c>
      <c r="U39" s="330">
        <v>32569305</v>
      </c>
      <c r="V39" s="330">
        <v>37664138</v>
      </c>
      <c r="W39" s="330">
        <v>46109588</v>
      </c>
      <c r="X39" s="330">
        <v>55321154.775167286</v>
      </c>
      <c r="Y39" s="330">
        <v>60053055.709129766</v>
      </c>
      <c r="Z39" s="330">
        <v>60053055.709129766</v>
      </c>
      <c r="AA39" s="330">
        <f>+Z39+[1]INVERSIÓN!CZ44</f>
        <v>60053055.709129766</v>
      </c>
      <c r="AB39" s="330">
        <f>+AA39+[1]INVERSIÓN!DB44</f>
        <v>60053055.709129766</v>
      </c>
      <c r="AC39" s="330">
        <f>+AB39+[1]INVERSIÓN!DD44</f>
        <v>60053055.709129766</v>
      </c>
      <c r="AD39" s="330">
        <f>+AC39+[1]INVERSIÓN!DF44</f>
        <v>60053055.709129766</v>
      </c>
      <c r="AE39" s="330">
        <f>+AD39+[1]INVERSIÓN!DH44</f>
        <v>60053055.709129766</v>
      </c>
      <c r="AF39" s="704"/>
      <c r="AG39" s="694"/>
      <c r="AH39" s="694"/>
      <c r="AI39" s="694"/>
      <c r="AJ39" s="694"/>
      <c r="AK39" s="694"/>
      <c r="AL39" s="694"/>
      <c r="AM39" s="694"/>
      <c r="AN39" s="694"/>
      <c r="AO39" s="694"/>
      <c r="AP39" s="694"/>
      <c r="AQ39" s="694"/>
      <c r="AR39" s="694"/>
      <c r="AS39" s="694"/>
      <c r="AT39" s="694"/>
      <c r="AU39" s="694"/>
      <c r="AV39" s="694"/>
      <c r="AW39" s="694"/>
      <c r="AX39" s="694"/>
      <c r="AY39" s="694"/>
    </row>
    <row r="40" spans="1:51" ht="17.850000000000001" customHeight="1" x14ac:dyDescent="0.25">
      <c r="A40" s="693">
        <v>5</v>
      </c>
      <c r="B40" s="693" t="s">
        <v>442</v>
      </c>
      <c r="C40" s="695" t="s">
        <v>443</v>
      </c>
      <c r="D40" s="173" t="s">
        <v>327</v>
      </c>
      <c r="E40" s="325">
        <v>238.4</v>
      </c>
      <c r="F40" s="325">
        <v>426.8</v>
      </c>
      <c r="G40" s="325">
        <v>0</v>
      </c>
      <c r="H40" s="325">
        <v>0</v>
      </c>
      <c r="I40" s="325">
        <v>0</v>
      </c>
      <c r="J40" s="325">
        <v>0</v>
      </c>
      <c r="K40" s="325">
        <v>238.4</v>
      </c>
      <c r="L40" s="325">
        <v>426.8</v>
      </c>
      <c r="M40" s="325">
        <v>426.8</v>
      </c>
      <c r="N40" s="325">
        <f>+M40+[1]INVERSIÓN!CY45</f>
        <v>426.8</v>
      </c>
      <c r="O40" s="325">
        <v>426.8</v>
      </c>
      <c r="P40" s="325">
        <f>+O40+[1]INVERSIÓN!DC45</f>
        <v>426.8</v>
      </c>
      <c r="Q40" s="325">
        <f>+P40+[1]INVERSIÓN!DE45</f>
        <v>426.8</v>
      </c>
      <c r="R40" s="325">
        <f>+Q40+[1]INVERSIÓN!DG45</f>
        <v>426.8</v>
      </c>
      <c r="S40" s="696" t="str">
        <f>+[1]INVERSIÓN!EW45</f>
        <v>Durante el 2023 se realizaron 48 acuerdos de conservación con  1.188,4ha.
Se realizó visita de seguimiento a uno de los predios con área vinculada al programa distrital de Pago por Servicios Ambientales - PSA. En esta nueva visita se verificó: 1) la instalación nuevamente de la cerca viva en los sitos solicitados y acordados en el acuerdo de conservación por parte del beneficiario. Sin embargo, no todas las plantas de la cerca sobrevivieron. 2) si el cercado presenta flujo de corriente eléctrica para evitar el paso del ganado a las áreas de restauración y 3) no se evidenció ingreso de semovientes en los sectores donde se encontró este disturbio el pasado 20 de octubre. 
Se consolidaron informes y documentos, principalmente  documento del PSA y la construcción de los lineamientos para una Política Distrital de PSA con enfoque regional. Igualmente se realizó un espacio de fortalecimiento de capacidades institucionales al equipo de profesionales PSA de la Secretaría Distrital de Ambiente -SDA- y del Programa de las Naciones Unidas para el Desarrollo -PNUD-
Bogotá Región: En diciembre la SDA,  Gobernación de Cundinamarca y la fundación Biocuenca suscribieron acuerdo colectivo de PSA de regulación y calidad hídrica, en el municipio de Fómeque con 223,9ha en 12 predios con la Asociación de Segundo Grado de Usuarios de la Cuenca Caquinal (Asocaquinal), que representa a 10 familias de este municipio. 
Con esta firma, Bogotá y Cundinamarca alcanzan 5 acuerdos colectivos firmados en un total de 707,6 ha, en los municipios de Fómeque, Sesquilé, Guasca, La Calera y Guatavita, donde se espera beneficiar a 37 familias y 49 predios.
*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v>
      </c>
      <c r="T40" s="325">
        <v>0</v>
      </c>
      <c r="U40" s="325">
        <v>0</v>
      </c>
      <c r="V40" s="325">
        <v>0</v>
      </c>
      <c r="W40" s="325">
        <v>0</v>
      </c>
      <c r="X40" s="325">
        <v>219.8</v>
      </c>
      <c r="Y40" s="325">
        <v>426.8</v>
      </c>
      <c r="Z40" s="325">
        <v>426.8</v>
      </c>
      <c r="AA40" s="325">
        <f>+Z40+[1]INVERSIÓN!CZ45</f>
        <v>426.8</v>
      </c>
      <c r="AB40" s="325">
        <f>+AA40+[1]INVERSIÓN!DB45</f>
        <v>426.8</v>
      </c>
      <c r="AC40" s="325">
        <f>+AB40+[1]INVERSIÓN!DD45</f>
        <v>426.8</v>
      </c>
      <c r="AD40" s="325">
        <f>+AC40+[1]INVERSIÓN!DF45</f>
        <v>426.8</v>
      </c>
      <c r="AE40" s="325">
        <f>+AD40+[1]INVERSIÓN!DH45</f>
        <v>426.8</v>
      </c>
      <c r="AF40" s="703" t="str">
        <f>+[1]INVERSIÓN!EW45</f>
        <v>Durante el 2023 se realizaron 48 acuerdos de conservación con  1.188,4ha.
Se realizó visita de seguimiento a uno de los predios con área vinculada al programa distrital de Pago por Servicios Ambientales - PSA. En esta nueva visita se verificó: 1) la instalación nuevamente de la cerca viva en los sitos solicitados y acordados en el acuerdo de conservación por parte del beneficiario. Sin embargo, no todas las plantas de la cerca sobrevivieron. 2) si el cercado presenta flujo de corriente eléctrica para evitar el paso del ganado a las áreas de restauración y 3) no se evidenció ingreso de semovientes en los sectores donde se encontró este disturbio el pasado 20 de octubre. 
Se consolidaron informes y documentos, principalmente  documento del PSA y la construcción de los lineamientos para una Política Distrital de PSA con enfoque regional. Igualmente se realizó un espacio de fortalecimiento de capacidades institucionales al equipo de profesionales PSA de la Secretaría Distrital de Ambiente -SDA- y del Programa de las Naciones Unidas para el Desarrollo -PNUD-
Bogotá Región: En diciembre la SDA,  Gobernación de Cundinamarca y la fundación Biocuenca suscribieron acuerdo colectivo de PSA de regulación y calidad hídrica, en el municipio de Fómeque con 223,9ha en 12 predios con la Asociación de Segundo Grado de Usuarios de la Cuenca Caquinal (Asocaquinal), que representa a 10 familias de este municipio. 
Con esta firma, Bogotá y Cundinamarca alcanzan 5 acuerdos colectivos firmados en un total de 707,6 ha, en los municipios de Fómeque, Sesquilé, Guasca, La Calera y Guatavita, donde se espera beneficiar a 37 familias y 49 predios.
*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v>
      </c>
      <c r="AG40" s="695" t="s">
        <v>440</v>
      </c>
      <c r="AH40" s="695" t="s">
        <v>431</v>
      </c>
      <c r="AI40" s="695" t="s">
        <v>432</v>
      </c>
      <c r="AJ40" s="695" t="s">
        <v>433</v>
      </c>
      <c r="AK40" s="695" t="s">
        <v>441</v>
      </c>
      <c r="AL40" s="695" t="s">
        <v>433</v>
      </c>
      <c r="AM40" s="693" t="s">
        <v>435</v>
      </c>
      <c r="AN40" s="705">
        <v>29917</v>
      </c>
      <c r="AO40" s="695" t="s">
        <v>433</v>
      </c>
      <c r="AP40" s="695" t="s">
        <v>433</v>
      </c>
      <c r="AQ40" s="695" t="s">
        <v>433</v>
      </c>
      <c r="AR40" s="695" t="s">
        <v>433</v>
      </c>
      <c r="AS40" s="695" t="s">
        <v>433</v>
      </c>
      <c r="AT40" s="695" t="s">
        <v>433</v>
      </c>
      <c r="AU40" s="695" t="s">
        <v>433</v>
      </c>
      <c r="AV40" s="695" t="s">
        <v>433</v>
      </c>
      <c r="AW40" s="713" t="s">
        <v>433</v>
      </c>
      <c r="AX40" s="706">
        <v>29917</v>
      </c>
      <c r="AY40" s="714"/>
    </row>
    <row r="41" spans="1:51" ht="18" x14ac:dyDescent="0.25">
      <c r="A41" s="694"/>
      <c r="B41" s="694"/>
      <c r="C41" s="694"/>
      <c r="D41" s="172" t="s">
        <v>328</v>
      </c>
      <c r="E41" s="326">
        <v>2243507000</v>
      </c>
      <c r="F41" s="326">
        <v>2745216750</v>
      </c>
      <c r="G41" s="326">
        <v>168556000</v>
      </c>
      <c r="H41" s="326">
        <v>847866000</v>
      </c>
      <c r="I41" s="326">
        <v>950856000</v>
      </c>
      <c r="J41" s="326">
        <v>1601288000</v>
      </c>
      <c r="K41" s="326">
        <v>1709088000</v>
      </c>
      <c r="L41" s="326">
        <v>2745216750</v>
      </c>
      <c r="M41" s="326">
        <v>2745216750</v>
      </c>
      <c r="N41" s="326">
        <f>+M41+[1]INVERSIÓN!CY46</f>
        <v>2745216750</v>
      </c>
      <c r="O41" s="326">
        <f>+N41+[1]INVERSIÓN!DA46</f>
        <v>2745216750</v>
      </c>
      <c r="P41" s="326">
        <f>+O41+[1]INVERSIÓN!DC46</f>
        <v>2745216750</v>
      </c>
      <c r="Q41" s="326">
        <f>+P41+[1]INVERSIÓN!DE46</f>
        <v>2745216750</v>
      </c>
      <c r="R41" s="326">
        <f>+Q41+[1]INVERSIÓN!DG46</f>
        <v>2745216750</v>
      </c>
      <c r="S41" s="697"/>
      <c r="T41" s="326">
        <v>168556000</v>
      </c>
      <c r="U41" s="326">
        <v>847866000</v>
      </c>
      <c r="V41" s="326">
        <v>950856000</v>
      </c>
      <c r="W41" s="326">
        <v>950856000</v>
      </c>
      <c r="X41" s="326">
        <v>950856000</v>
      </c>
      <c r="Y41" s="326">
        <v>1003986000</v>
      </c>
      <c r="Z41" s="326">
        <v>1366849200</v>
      </c>
      <c r="AA41" s="326">
        <f>+Z41+[1]INVERSIÓN!CZ46</f>
        <v>2223439675</v>
      </c>
      <c r="AB41" s="326">
        <f>+AA41+[1]INVERSIÓN!DB46</f>
        <v>2234535675</v>
      </c>
      <c r="AC41" s="326">
        <f>+AB41+[1]INVERSIÓN!DD46</f>
        <v>2234535675</v>
      </c>
      <c r="AD41" s="326">
        <f>+AC41+[1]INVERSIÓN!DF46</f>
        <v>2342724779</v>
      </c>
      <c r="AE41" s="326">
        <f>+AD41+[1]INVERSIÓN!DH46</f>
        <v>2572479779</v>
      </c>
      <c r="AF41" s="699"/>
      <c r="AG41" s="694"/>
      <c r="AH41" s="694"/>
      <c r="AI41" s="694"/>
      <c r="AJ41" s="694"/>
      <c r="AK41" s="694"/>
      <c r="AL41" s="694"/>
      <c r="AM41" s="694"/>
      <c r="AN41" s="694"/>
      <c r="AO41" s="694"/>
      <c r="AP41" s="694"/>
      <c r="AQ41" s="694"/>
      <c r="AR41" s="694"/>
      <c r="AS41" s="694"/>
      <c r="AT41" s="694"/>
      <c r="AU41" s="694"/>
      <c r="AV41" s="694"/>
      <c r="AW41" s="694"/>
      <c r="AX41" s="694"/>
      <c r="AY41" s="694"/>
    </row>
    <row r="42" spans="1:51" ht="27" x14ac:dyDescent="0.25">
      <c r="A42" s="694"/>
      <c r="B42" s="694"/>
      <c r="C42" s="694"/>
      <c r="D42" s="173" t="s">
        <v>329</v>
      </c>
      <c r="E42" s="327">
        <v>0</v>
      </c>
      <c r="F42" s="327">
        <v>0</v>
      </c>
      <c r="G42" s="327">
        <v>0</v>
      </c>
      <c r="H42" s="327">
        <v>0</v>
      </c>
      <c r="I42" s="327">
        <v>0</v>
      </c>
      <c r="J42" s="327">
        <v>0</v>
      </c>
      <c r="K42" s="327">
        <v>0</v>
      </c>
      <c r="L42" s="327">
        <v>0</v>
      </c>
      <c r="M42" s="327">
        <v>0</v>
      </c>
      <c r="N42" s="327">
        <f>+M42+[1]INVERSIÓN!CY48</f>
        <v>0</v>
      </c>
      <c r="O42" s="327">
        <f>+N42+[1]INVERSIÓN!DA48</f>
        <v>0</v>
      </c>
      <c r="P42" s="327">
        <f>+O42+[1]INVERSIÓN!DC48</f>
        <v>0</v>
      </c>
      <c r="Q42" s="327">
        <f>+P42+[1]INVERSIÓN!DE48</f>
        <v>0</v>
      </c>
      <c r="R42" s="327">
        <f>+Q42+[1]INVERSIÓN!DG48</f>
        <v>0</v>
      </c>
      <c r="S42" s="697"/>
      <c r="T42" s="327">
        <v>0</v>
      </c>
      <c r="U42" s="327">
        <v>0</v>
      </c>
      <c r="V42" s="327">
        <v>0</v>
      </c>
      <c r="W42" s="327">
        <v>0</v>
      </c>
      <c r="X42" s="327">
        <v>0</v>
      </c>
      <c r="Y42" s="327">
        <v>0</v>
      </c>
      <c r="Z42" s="327">
        <v>0</v>
      </c>
      <c r="AA42" s="327">
        <f>+Z42+[1]INVERSIÓN!CZ48</f>
        <v>0</v>
      </c>
      <c r="AB42" s="327">
        <f>+AA42+[1]INVERSIÓN!DB48</f>
        <v>0</v>
      </c>
      <c r="AC42" s="327">
        <f>+AB42+[1]INVERSIÓN!DD48</f>
        <v>0</v>
      </c>
      <c r="AD42" s="327">
        <f>+AC42+[1]INVERSIÓN!DF48</f>
        <v>0</v>
      </c>
      <c r="AE42" s="327">
        <f>+AD42+[1]INVERSIÓN!DH48</f>
        <v>0</v>
      </c>
      <c r="AF42" s="699"/>
      <c r="AG42" s="694"/>
      <c r="AH42" s="694"/>
      <c r="AI42" s="694"/>
      <c r="AJ42" s="694"/>
      <c r="AK42" s="694"/>
      <c r="AL42" s="694"/>
      <c r="AM42" s="694"/>
      <c r="AN42" s="694"/>
      <c r="AO42" s="694"/>
      <c r="AP42" s="694"/>
      <c r="AQ42" s="694"/>
      <c r="AR42" s="694"/>
      <c r="AS42" s="694"/>
      <c r="AT42" s="694"/>
      <c r="AU42" s="694"/>
      <c r="AV42" s="694"/>
      <c r="AW42" s="694"/>
      <c r="AX42" s="694"/>
      <c r="AY42" s="694"/>
    </row>
    <row r="43" spans="1:51" ht="27.75" thickBot="1" x14ac:dyDescent="0.3">
      <c r="A43" s="694"/>
      <c r="B43" s="694"/>
      <c r="C43" s="694"/>
      <c r="D43" s="172" t="s">
        <v>330</v>
      </c>
      <c r="E43" s="328">
        <v>1049413759</v>
      </c>
      <c r="F43" s="328">
        <v>1049413759</v>
      </c>
      <c r="G43" s="328">
        <v>3010000</v>
      </c>
      <c r="H43" s="328">
        <v>33361137</v>
      </c>
      <c r="I43" s="328">
        <v>65356970.07052692</v>
      </c>
      <c r="J43" s="328">
        <v>100901887</v>
      </c>
      <c r="K43" s="328">
        <v>148713343</v>
      </c>
      <c r="L43" s="328">
        <v>599063551</v>
      </c>
      <c r="M43" s="328">
        <v>1049413759</v>
      </c>
      <c r="N43" s="328">
        <f>+M43+[1]INVERSIÓN!CY49</f>
        <v>1049413759</v>
      </c>
      <c r="O43" s="328">
        <f>+N43+[1]INVERSIÓN!DA49</f>
        <v>1049413759</v>
      </c>
      <c r="P43" s="328">
        <f>+O43+[1]INVERSIÓN!DC49</f>
        <v>1049413759</v>
      </c>
      <c r="Q43" s="328">
        <f>+P43+[1]INVERSIÓN!DE49</f>
        <v>1049413759</v>
      </c>
      <c r="R43" s="328">
        <v>1049413759</v>
      </c>
      <c r="S43" s="697"/>
      <c r="T43" s="328">
        <v>3010000</v>
      </c>
      <c r="U43" s="328">
        <v>33361137</v>
      </c>
      <c r="V43" s="328">
        <v>65356970</v>
      </c>
      <c r="W43" s="328">
        <v>73802420</v>
      </c>
      <c r="X43" s="328">
        <v>90603986</v>
      </c>
      <c r="Y43" s="328">
        <v>197057023.20064092</v>
      </c>
      <c r="Z43" s="328">
        <v>537680383.20064092</v>
      </c>
      <c r="AA43" s="328">
        <f>+Z43+[1]INVERSIÓN!CZ49</f>
        <v>537680383.20064092</v>
      </c>
      <c r="AB43" s="328">
        <f>+AA43+[1]INVERSIÓN!DB49</f>
        <v>584427391.20064092</v>
      </c>
      <c r="AC43" s="328">
        <f>+AB43+[1]INVERSIÓN!DD49</f>
        <v>584427391.20064092</v>
      </c>
      <c r="AD43" s="328">
        <f>+AC43+[1]INVERSIÓN!DF49</f>
        <v>919639807.20064092</v>
      </c>
      <c r="AE43" s="328">
        <f>+AD43+[1]INVERSIÓN!DH49</f>
        <v>965411071.20064092</v>
      </c>
      <c r="AF43" s="699"/>
      <c r="AG43" s="694"/>
      <c r="AH43" s="694"/>
      <c r="AI43" s="694"/>
      <c r="AJ43" s="694"/>
      <c r="AK43" s="694"/>
      <c r="AL43" s="694"/>
      <c r="AM43" s="694"/>
      <c r="AN43" s="694"/>
      <c r="AO43" s="694"/>
      <c r="AP43" s="694"/>
      <c r="AQ43" s="694"/>
      <c r="AR43" s="694"/>
      <c r="AS43" s="694"/>
      <c r="AT43" s="694"/>
      <c r="AU43" s="694"/>
      <c r="AV43" s="694"/>
      <c r="AW43" s="694"/>
      <c r="AX43" s="694"/>
      <c r="AY43" s="694"/>
    </row>
    <row r="44" spans="1:51" ht="27.75" thickBot="1" x14ac:dyDescent="0.3">
      <c r="A44" s="694"/>
      <c r="B44" s="694"/>
      <c r="C44" s="694"/>
      <c r="D44" s="173" t="s">
        <v>331</v>
      </c>
      <c r="E44" s="329">
        <v>238.4</v>
      </c>
      <c r="F44" s="329">
        <v>426.8</v>
      </c>
      <c r="G44" s="325">
        <v>0</v>
      </c>
      <c r="H44" s="325">
        <v>0</v>
      </c>
      <c r="I44" s="325">
        <v>0</v>
      </c>
      <c r="J44" s="325">
        <v>0</v>
      </c>
      <c r="K44" s="325">
        <v>238.4</v>
      </c>
      <c r="L44" s="325">
        <v>426.8</v>
      </c>
      <c r="M44" s="325">
        <v>426.8</v>
      </c>
      <c r="N44" s="325">
        <f>+M44+[1]INVERSIÓN!CY50</f>
        <v>426.8</v>
      </c>
      <c r="O44" s="325">
        <f>+N44+[1]INVERSIÓN!DA50</f>
        <v>426.8</v>
      </c>
      <c r="P44" s="325">
        <f>+O44+[1]INVERSIÓN!DC50</f>
        <v>426.8</v>
      </c>
      <c r="Q44" s="325">
        <f>+P44+[1]INVERSIÓN!DE50</f>
        <v>426.8</v>
      </c>
      <c r="R44" s="325">
        <f>+Q44+[1]INVERSIÓN!DG50</f>
        <v>426.8</v>
      </c>
      <c r="S44" s="697"/>
      <c r="T44" s="325">
        <v>0</v>
      </c>
      <c r="U44" s="325">
        <v>0</v>
      </c>
      <c r="V44" s="325">
        <v>0</v>
      </c>
      <c r="W44" s="325">
        <v>0</v>
      </c>
      <c r="X44" s="325">
        <v>219.8</v>
      </c>
      <c r="Y44" s="325">
        <v>426.8</v>
      </c>
      <c r="Z44" s="325">
        <v>426.8</v>
      </c>
      <c r="AA44" s="325">
        <f>+Z44+[1]INVERSIÓN!CZ50</f>
        <v>426.8</v>
      </c>
      <c r="AB44" s="325">
        <f>+AA44+[1]INVERSIÓN!DB50</f>
        <v>426.8</v>
      </c>
      <c r="AC44" s="325">
        <f>+AB44+[1]INVERSIÓN!DD50</f>
        <v>426.8</v>
      </c>
      <c r="AD44" s="325">
        <f>+AC44+[1]INVERSIÓN!DF50</f>
        <v>426.8</v>
      </c>
      <c r="AE44" s="325">
        <f>+AD44+[1]INVERSIÓN!DH50</f>
        <v>426.8</v>
      </c>
      <c r="AF44" s="699"/>
      <c r="AG44" s="694"/>
      <c r="AH44" s="694"/>
      <c r="AI44" s="694"/>
      <c r="AJ44" s="694"/>
      <c r="AK44" s="694"/>
      <c r="AL44" s="694"/>
      <c r="AM44" s="694"/>
      <c r="AN44" s="694"/>
      <c r="AO44" s="694"/>
      <c r="AP44" s="694"/>
      <c r="AQ44" s="694"/>
      <c r="AR44" s="694"/>
      <c r="AS44" s="694"/>
      <c r="AT44" s="694"/>
      <c r="AU44" s="694"/>
      <c r="AV44" s="694"/>
      <c r="AW44" s="694"/>
      <c r="AX44" s="694"/>
      <c r="AY44" s="694"/>
    </row>
    <row r="45" spans="1:51" ht="36.75" thickBot="1" x14ac:dyDescent="0.3">
      <c r="A45" s="694"/>
      <c r="B45" s="694"/>
      <c r="C45" s="694"/>
      <c r="D45" s="174" t="s">
        <v>332</v>
      </c>
      <c r="E45" s="330">
        <v>3292920759</v>
      </c>
      <c r="F45" s="330">
        <v>3794630509</v>
      </c>
      <c r="G45" s="330">
        <v>171566000</v>
      </c>
      <c r="H45" s="330">
        <v>881227137</v>
      </c>
      <c r="I45" s="330">
        <v>1016212970.070527</v>
      </c>
      <c r="J45" s="330">
        <v>1702189887</v>
      </c>
      <c r="K45" s="330">
        <v>1857801343</v>
      </c>
      <c r="L45" s="330">
        <v>3344280301</v>
      </c>
      <c r="M45" s="330">
        <f>+M41+M43</f>
        <v>3794630509</v>
      </c>
      <c r="N45" s="330">
        <f>+M45+[1]INVERSIÓN!CY51</f>
        <v>3794630509</v>
      </c>
      <c r="O45" s="330">
        <f>+N45+[1]INVERSIÓN!DA51</f>
        <v>3794630509</v>
      </c>
      <c r="P45" s="330">
        <f>+O45+[1]INVERSIÓN!DC51</f>
        <v>3794630509</v>
      </c>
      <c r="Q45" s="330">
        <f>+P45+[1]INVERSIÓN!DE51</f>
        <v>3794630509</v>
      </c>
      <c r="R45" s="330">
        <f>+R41+R43</f>
        <v>3794630509</v>
      </c>
      <c r="S45" s="698"/>
      <c r="T45" s="330">
        <v>171566000</v>
      </c>
      <c r="U45" s="330">
        <v>881227137</v>
      </c>
      <c r="V45" s="330">
        <v>1016212970</v>
      </c>
      <c r="W45" s="330">
        <v>1024658420</v>
      </c>
      <c r="X45" s="330">
        <v>1041459986</v>
      </c>
      <c r="Y45" s="330">
        <v>1201043023.2006409</v>
      </c>
      <c r="Z45" s="330">
        <f>+Z41+Z43</f>
        <v>1904529583.2006409</v>
      </c>
      <c r="AA45" s="330">
        <f>+Z45+[1]INVERSIÓN!CZ51</f>
        <v>2761120058.2006407</v>
      </c>
      <c r="AB45" s="330">
        <f>+AA45+[1]INVERSIÓN!DB51</f>
        <v>2818963066.2006407</v>
      </c>
      <c r="AC45" s="330">
        <f>+AB45+[1]INVERSIÓN!DD51</f>
        <v>2818963066.2006407</v>
      </c>
      <c r="AD45" s="330">
        <f>+AC45+[1]INVERSIÓN!DF51</f>
        <v>3262364586.2006407</v>
      </c>
      <c r="AE45" s="330">
        <f>+AD45+[1]INVERSIÓN!DH51</f>
        <v>3537890850.2006407</v>
      </c>
      <c r="AF45" s="704"/>
      <c r="AG45" s="694"/>
      <c r="AH45" s="694"/>
      <c r="AI45" s="694"/>
      <c r="AJ45" s="694"/>
      <c r="AK45" s="694"/>
      <c r="AL45" s="694"/>
      <c r="AM45" s="694"/>
      <c r="AN45" s="694"/>
      <c r="AO45" s="694"/>
      <c r="AP45" s="694"/>
      <c r="AQ45" s="694"/>
      <c r="AR45" s="694"/>
      <c r="AS45" s="694"/>
      <c r="AT45" s="694"/>
      <c r="AU45" s="694"/>
      <c r="AV45" s="694"/>
      <c r="AW45" s="694"/>
      <c r="AX45" s="694"/>
      <c r="AY45" s="694"/>
    </row>
    <row r="46" spans="1:51" ht="36" x14ac:dyDescent="0.25">
      <c r="A46" s="715" t="s">
        <v>444</v>
      </c>
      <c r="B46" s="716"/>
      <c r="C46" s="717"/>
      <c r="D46" s="150" t="s">
        <v>445</v>
      </c>
      <c r="E46" s="333">
        <v>3858734000</v>
      </c>
      <c r="F46" s="333">
        <v>4360443750</v>
      </c>
      <c r="G46" s="333">
        <v>558000000</v>
      </c>
      <c r="H46" s="333">
        <v>1913570000</v>
      </c>
      <c r="I46" s="333">
        <v>2218171000</v>
      </c>
      <c r="J46" s="333">
        <v>3216515000</v>
      </c>
      <c r="K46" s="333">
        <v>3324315000</v>
      </c>
      <c r="L46" s="333">
        <v>4360443750</v>
      </c>
      <c r="M46" s="333">
        <f>+M11+M17+M23+M29+M35+M41</f>
        <v>4360443750</v>
      </c>
      <c r="N46" s="333">
        <f>+M46+[1]INVERSIÓN!CY58</f>
        <v>4360443750</v>
      </c>
      <c r="O46" s="333">
        <f>+N46+[1]INVERSIÓN!DA58</f>
        <v>4313683761</v>
      </c>
      <c r="P46" s="333">
        <f>+O46+[1]INVERSIÓN!DC52</f>
        <v>4313683761</v>
      </c>
      <c r="Q46" s="333">
        <f>+P46+[1]INVERSIÓN!DE58</f>
        <v>4313683761</v>
      </c>
      <c r="R46" s="333">
        <f>+Q46+[1]INVERSIÓN!DG58</f>
        <v>4313683761</v>
      </c>
      <c r="S46" s="333"/>
      <c r="T46" s="333">
        <v>558000000</v>
      </c>
      <c r="U46" s="333">
        <v>1913570000</v>
      </c>
      <c r="V46" s="333">
        <v>2218171000</v>
      </c>
      <c r="W46" s="333">
        <v>2218171000</v>
      </c>
      <c r="X46" s="333">
        <v>2218171000</v>
      </c>
      <c r="Y46" s="333">
        <v>2271301000</v>
      </c>
      <c r="Z46" s="333">
        <f>+Z11+Z17+Z23+Z29+Z35+Z41</f>
        <v>2683957200</v>
      </c>
      <c r="AA46" s="333">
        <f>+Z46+[1]INVERSIÓN!CZ58</f>
        <v>3540547675</v>
      </c>
      <c r="AB46" s="333">
        <f>+AA46+[1]INVERSIÓN!DB58</f>
        <v>3753447686</v>
      </c>
      <c r="AC46" s="333">
        <f>+AB46+[1]INVERSIÓN!DD52</f>
        <v>3753447686</v>
      </c>
      <c r="AD46" s="333">
        <f>+AC46+[1]INVERSIÓN!DF58</f>
        <v>3864662457</v>
      </c>
      <c r="AE46" s="333">
        <f>+AD46+[1]INVERSIÓN!DH58</f>
        <v>4132367457</v>
      </c>
      <c r="AF46" s="474"/>
      <c r="AG46" s="335"/>
      <c r="AH46" s="335"/>
      <c r="AI46" s="335"/>
      <c r="AJ46" s="335"/>
      <c r="AK46" s="335"/>
      <c r="AL46" s="335"/>
      <c r="AM46" s="335"/>
      <c r="AN46" s="335"/>
      <c r="AO46" s="335"/>
      <c r="AP46" s="335"/>
      <c r="AQ46" s="335"/>
      <c r="AR46" s="335"/>
      <c r="AS46" s="335"/>
      <c r="AT46" s="335"/>
      <c r="AU46" s="335"/>
      <c r="AV46" s="335"/>
      <c r="AW46" s="335"/>
      <c r="AX46" s="335"/>
      <c r="AY46" s="335"/>
    </row>
    <row r="47" spans="1:51" ht="36" x14ac:dyDescent="0.25">
      <c r="A47" s="718"/>
      <c r="B47" s="719"/>
      <c r="C47" s="717"/>
      <c r="D47" s="151" t="s">
        <v>446</v>
      </c>
      <c r="E47" s="336">
        <v>1502230766</v>
      </c>
      <c r="F47" s="336">
        <v>1502230766</v>
      </c>
      <c r="G47" s="336">
        <v>63704913</v>
      </c>
      <c r="H47" s="336">
        <v>180414517</v>
      </c>
      <c r="I47" s="336">
        <v>246812184</v>
      </c>
      <c r="J47" s="336">
        <v>469045637.48141575</v>
      </c>
      <c r="K47" s="336">
        <v>601530350</v>
      </c>
      <c r="L47" s="336">
        <v>1051880558</v>
      </c>
      <c r="M47" s="336">
        <f>+M13+M19+M25+M31+M37+M43</f>
        <v>1502230766</v>
      </c>
      <c r="N47" s="336">
        <f>+M47+[1]INVERSIÓN!CY59</f>
        <v>1502230766</v>
      </c>
      <c r="O47" s="336">
        <f>+N47+[1]INVERSIÓN!DA59</f>
        <v>1502230766</v>
      </c>
      <c r="P47" s="336">
        <f>+O47+[1]INVERSIÓN!DC53</f>
        <v>1502230766</v>
      </c>
      <c r="Q47" s="336">
        <f>+P47+[1]INVERSIÓN!DE59</f>
        <v>1502230766</v>
      </c>
      <c r="R47" s="336">
        <f>R13+R25+R31+R37+R43</f>
        <v>1502197692</v>
      </c>
      <c r="S47" s="336"/>
      <c r="T47" s="336">
        <v>63704913</v>
      </c>
      <c r="U47" s="336">
        <v>180414517</v>
      </c>
      <c r="V47" s="336">
        <v>246812183</v>
      </c>
      <c r="W47" s="336">
        <v>313444332</v>
      </c>
      <c r="X47" s="336">
        <v>387315113.77516729</v>
      </c>
      <c r="Y47" s="336">
        <v>645172129.61890042</v>
      </c>
      <c r="Z47" s="336">
        <f>+Z13+Z19+Z25+Z31+Z37+Z43</f>
        <v>987696429.61890042</v>
      </c>
      <c r="AA47" s="336">
        <f>+Z47+[1]INVERSIÓN!CZ59</f>
        <v>987696429.61890042</v>
      </c>
      <c r="AB47" s="336">
        <f>+AA47+[1]INVERSIÓN!DB59</f>
        <v>1037211323.6189004</v>
      </c>
      <c r="AC47" s="336">
        <f>+AB47+[1]INVERSIÓN!DD53</f>
        <v>1037211323.6189004</v>
      </c>
      <c r="AD47" s="336">
        <f>+AC47+[1]INVERSIÓN!DF59</f>
        <v>1372423739.6189003</v>
      </c>
      <c r="AE47" s="336">
        <f>AE13+AE25+AE31+AE37+AE43</f>
        <v>1418195003.6189003</v>
      </c>
      <c r="AF47" s="475"/>
      <c r="AG47" s="337"/>
      <c r="AH47" s="337"/>
      <c r="AI47" s="337"/>
      <c r="AJ47" s="337"/>
      <c r="AK47" s="337"/>
      <c r="AL47" s="337"/>
      <c r="AM47" s="337"/>
      <c r="AN47" s="337"/>
      <c r="AO47" s="337"/>
      <c r="AP47" s="337"/>
      <c r="AQ47" s="337"/>
      <c r="AR47" s="337"/>
      <c r="AS47" s="337"/>
      <c r="AT47" s="337"/>
      <c r="AU47" s="337"/>
      <c r="AV47" s="337"/>
      <c r="AW47" s="337"/>
      <c r="AX47" s="337"/>
      <c r="AY47" s="337"/>
    </row>
    <row r="48" spans="1:51" ht="36" x14ac:dyDescent="0.25">
      <c r="A48" s="720"/>
      <c r="B48" s="721"/>
      <c r="C48" s="722"/>
      <c r="D48" s="150" t="s">
        <v>447</v>
      </c>
      <c r="E48" s="333">
        <v>5360964766</v>
      </c>
      <c r="F48" s="333">
        <v>5862674516</v>
      </c>
      <c r="G48" s="333">
        <v>621704913</v>
      </c>
      <c r="H48" s="333">
        <v>2093984517</v>
      </c>
      <c r="I48" s="333">
        <v>2464983184</v>
      </c>
      <c r="J48" s="333">
        <v>3685560637.4814157</v>
      </c>
      <c r="K48" s="333">
        <v>3925845350</v>
      </c>
      <c r="L48" s="333">
        <v>5412324308</v>
      </c>
      <c r="M48" s="333">
        <f>+M46+M47</f>
        <v>5862674516</v>
      </c>
      <c r="N48" s="333">
        <f>+M48+[1]INVERSIÓN!CY60</f>
        <v>5862674516</v>
      </c>
      <c r="O48" s="333">
        <f>+N48+[1]INVERSIÓN!DA60</f>
        <v>5815914527</v>
      </c>
      <c r="P48" s="333">
        <f>+O48+[1]INVERSIÓN!DC54</f>
        <v>5815914527</v>
      </c>
      <c r="Q48" s="333">
        <f>+P48+[1]INVERSIÓN!DE60</f>
        <v>5815914527</v>
      </c>
      <c r="R48" s="333">
        <f>+R46+R47</f>
        <v>5815881453</v>
      </c>
      <c r="S48" s="333"/>
      <c r="T48" s="333">
        <v>621704913</v>
      </c>
      <c r="U48" s="333">
        <v>2093984517</v>
      </c>
      <c r="V48" s="333">
        <v>2464983183</v>
      </c>
      <c r="W48" s="333">
        <v>2531615332</v>
      </c>
      <c r="X48" s="333">
        <v>2605486113.7751675</v>
      </c>
      <c r="Y48" s="333">
        <v>2916473129.6189003</v>
      </c>
      <c r="Z48" s="333">
        <f>+Z46+Z47</f>
        <v>3671653629.6189003</v>
      </c>
      <c r="AA48" s="333">
        <f>+Z48+[1]INVERSIÓN!CZ60</f>
        <v>4528244104.6189003</v>
      </c>
      <c r="AB48" s="333">
        <f>+AA48+[1]INVERSIÓN!DB60</f>
        <v>4790659009.6189003</v>
      </c>
      <c r="AC48" s="333">
        <f>+AB48+[1]INVERSIÓN!DD54</f>
        <v>4790659009.6189003</v>
      </c>
      <c r="AD48" s="333">
        <f>+AC48+[1]INVERSIÓN!DF60</f>
        <v>5237086196.6189003</v>
      </c>
      <c r="AE48" s="333">
        <f>+AD48+[1]INVERSIÓN!DH60</f>
        <v>5550529386.6189003</v>
      </c>
      <c r="AF48" s="334"/>
      <c r="AG48" s="335"/>
      <c r="AH48" s="335"/>
      <c r="AI48" s="335"/>
      <c r="AJ48" s="335"/>
      <c r="AK48" s="335"/>
      <c r="AL48" s="335"/>
      <c r="AM48" s="335"/>
      <c r="AN48" s="335"/>
      <c r="AO48" s="335"/>
      <c r="AP48" s="335"/>
      <c r="AQ48" s="335"/>
      <c r="AR48" s="335"/>
      <c r="AS48" s="335"/>
      <c r="AT48" s="335"/>
      <c r="AU48" s="335"/>
      <c r="AV48" s="335"/>
      <c r="AW48" s="335"/>
      <c r="AX48" s="335"/>
      <c r="AY48" s="335"/>
    </row>
    <row r="49" spans="1:51" x14ac:dyDescent="0.25">
      <c r="A49" s="152"/>
      <c r="B49" s="152"/>
      <c r="C49" s="152"/>
      <c r="D49" s="152"/>
      <c r="E49" s="153"/>
      <c r="F49" s="154"/>
      <c r="G49" s="154"/>
      <c r="H49" s="154"/>
      <c r="I49" s="154"/>
      <c r="J49" s="154"/>
      <c r="K49" s="154"/>
      <c r="L49" s="154"/>
      <c r="M49" s="155"/>
      <c r="N49" s="155"/>
      <c r="O49" s="155"/>
      <c r="P49" s="155"/>
      <c r="Q49" s="155"/>
      <c r="R49" s="155"/>
      <c r="S49" s="155"/>
      <c r="T49" s="155"/>
      <c r="U49" s="155"/>
      <c r="V49" s="155"/>
      <c r="W49" s="155"/>
      <c r="X49" s="155"/>
      <c r="Y49" s="155"/>
      <c r="Z49" s="155"/>
      <c r="AA49" s="155"/>
      <c r="AB49" s="155"/>
      <c r="AC49" s="155"/>
      <c r="AD49" s="155"/>
      <c r="AE49" s="155"/>
      <c r="AF49" s="152"/>
      <c r="AG49" s="152"/>
      <c r="AH49" s="152"/>
      <c r="AI49" s="152"/>
      <c r="AJ49" s="152"/>
      <c r="AK49" s="152"/>
      <c r="AL49" s="152"/>
      <c r="AM49" s="152"/>
      <c r="AN49" s="152"/>
      <c r="AO49" s="152"/>
      <c r="AP49" s="156"/>
      <c r="AQ49" s="156"/>
      <c r="AR49" s="152"/>
      <c r="AS49" s="152"/>
      <c r="AT49" s="152"/>
      <c r="AU49" s="152"/>
      <c r="AV49" s="152"/>
      <c r="AW49" s="152"/>
      <c r="AX49" s="156"/>
      <c r="AY49" s="354"/>
    </row>
    <row r="50" spans="1:51" ht="15.75" x14ac:dyDescent="0.25">
      <c r="A50" s="158"/>
      <c r="B50" s="158"/>
      <c r="C50" s="158"/>
      <c r="D50" s="158"/>
      <c r="E50" s="159"/>
      <c r="F50" s="159"/>
      <c r="G50" s="159"/>
      <c r="H50" s="159"/>
      <c r="I50" s="159"/>
      <c r="J50" s="159"/>
      <c r="K50" s="159"/>
      <c r="L50" s="159"/>
      <c r="M50" s="160"/>
      <c r="N50" s="160"/>
      <c r="O50" s="160"/>
      <c r="P50" s="160"/>
      <c r="Q50" s="160"/>
      <c r="R50" s="160"/>
      <c r="S50" s="160"/>
      <c r="T50" s="160"/>
      <c r="U50" s="160"/>
      <c r="V50" s="160"/>
      <c r="W50" s="160"/>
      <c r="X50" s="160"/>
      <c r="Y50" s="160"/>
      <c r="Z50" s="160"/>
      <c r="AA50" s="160"/>
      <c r="AB50" s="158"/>
      <c r="AC50" s="158"/>
      <c r="AD50" s="162"/>
      <c r="AE50" s="158"/>
      <c r="AF50" s="158"/>
      <c r="AG50" s="158"/>
      <c r="AH50" s="158"/>
      <c r="AI50" s="158"/>
      <c r="AJ50" s="158"/>
      <c r="AK50" s="158"/>
      <c r="AL50" s="158"/>
      <c r="AM50" s="158"/>
      <c r="AN50" s="158"/>
      <c r="AO50" s="158"/>
      <c r="AP50" s="158"/>
      <c r="AQ50" s="158"/>
      <c r="AR50" s="158"/>
      <c r="AS50" s="158"/>
      <c r="AT50" s="158"/>
      <c r="AU50" s="158"/>
      <c r="AV50" s="158"/>
      <c r="AW50" s="158"/>
      <c r="AX50" s="158"/>
      <c r="AY50" s="354"/>
    </row>
    <row r="51" spans="1:51" x14ac:dyDescent="0.25">
      <c r="A51" s="158"/>
      <c r="B51" s="158"/>
      <c r="C51" s="158"/>
      <c r="D51" s="158"/>
      <c r="E51" s="158"/>
      <c r="F51" s="163"/>
      <c r="G51" s="163"/>
      <c r="H51" s="163"/>
      <c r="I51" s="163"/>
      <c r="J51" s="163"/>
      <c r="K51" s="163"/>
      <c r="L51" s="163"/>
      <c r="M51" s="161"/>
      <c r="N51" s="161"/>
      <c r="O51" s="161"/>
      <c r="P51" s="161"/>
      <c r="Q51" s="161"/>
      <c r="R51" s="161"/>
      <c r="S51" s="160"/>
      <c r="T51" s="161"/>
      <c r="U51" s="161"/>
      <c r="V51" s="161"/>
      <c r="W51" s="161"/>
      <c r="X51" s="161"/>
      <c r="Y51" s="161"/>
      <c r="Z51" s="161"/>
      <c r="AA51" s="161"/>
      <c r="AB51" s="158"/>
      <c r="AC51" s="158"/>
      <c r="AD51" s="164"/>
      <c r="AE51" s="158"/>
      <c r="AF51" s="158"/>
      <c r="AG51" s="158"/>
      <c r="AH51" s="158"/>
      <c r="AI51" s="158"/>
      <c r="AJ51" s="158"/>
      <c r="AK51" s="158"/>
      <c r="AL51" s="158"/>
      <c r="AM51" s="158"/>
      <c r="AN51" s="158"/>
      <c r="AO51" s="158"/>
      <c r="AP51" s="158"/>
      <c r="AQ51" s="158"/>
      <c r="AR51" s="158"/>
      <c r="AS51" s="158"/>
      <c r="AT51" s="158"/>
      <c r="AU51" s="158"/>
      <c r="AV51" s="158"/>
      <c r="AW51" s="158"/>
      <c r="AX51" s="158"/>
      <c r="AY51" s="354"/>
    </row>
    <row r="52" spans="1:51" x14ac:dyDescent="0.25">
      <c r="A52" s="165"/>
      <c r="B52" s="166" t="s">
        <v>186</v>
      </c>
      <c r="C52" s="158"/>
      <c r="D52" s="158"/>
      <c r="E52" s="158"/>
      <c r="F52" s="158"/>
      <c r="G52" s="158"/>
      <c r="H52" s="158"/>
      <c r="I52" s="158"/>
      <c r="J52" s="158"/>
      <c r="K52" s="158"/>
      <c r="L52" s="158"/>
      <c r="M52" s="161"/>
      <c r="N52" s="167"/>
      <c r="O52" s="167"/>
      <c r="P52" s="167"/>
      <c r="Q52" s="168"/>
      <c r="R52" s="168"/>
      <c r="S52" s="160"/>
      <c r="U52" s="168"/>
      <c r="V52" s="167"/>
      <c r="W52" s="167"/>
      <c r="X52" s="167"/>
      <c r="Y52" s="167"/>
      <c r="Z52" s="167"/>
      <c r="AA52" s="167"/>
      <c r="AB52" s="167"/>
      <c r="AC52" s="167"/>
      <c r="AD52" s="167"/>
      <c r="AE52" s="167"/>
      <c r="AF52" s="165"/>
      <c r="AG52" s="165"/>
      <c r="AH52" s="165"/>
      <c r="AI52" s="165"/>
      <c r="AJ52" s="165"/>
      <c r="AK52" s="165"/>
      <c r="AL52" s="165"/>
      <c r="AM52" s="165"/>
      <c r="AN52" s="165"/>
      <c r="AO52" s="165"/>
      <c r="AP52" s="165"/>
      <c r="AQ52" s="165"/>
      <c r="AR52" s="165"/>
      <c r="AS52" s="165"/>
      <c r="AT52" s="165"/>
      <c r="AU52" s="165"/>
      <c r="AV52" s="165"/>
      <c r="AW52" s="165"/>
      <c r="AX52" s="165"/>
      <c r="AY52" s="165"/>
    </row>
    <row r="53" spans="1:51" x14ac:dyDescent="0.25">
      <c r="A53" s="158"/>
      <c r="B53" s="169" t="s">
        <v>188</v>
      </c>
      <c r="C53" s="723" t="s">
        <v>189</v>
      </c>
      <c r="D53" s="665"/>
      <c r="E53" s="665"/>
      <c r="F53" s="665"/>
      <c r="G53" s="665"/>
      <c r="H53" s="665"/>
      <c r="I53" s="666"/>
      <c r="J53" s="724" t="s">
        <v>190</v>
      </c>
      <c r="K53" s="665"/>
      <c r="L53" s="665"/>
      <c r="M53" s="665"/>
      <c r="N53" s="665"/>
      <c r="O53" s="665"/>
      <c r="P53" s="666"/>
      <c r="Q53" s="161"/>
      <c r="R53" s="161"/>
      <c r="S53" s="160"/>
      <c r="U53" s="158"/>
      <c r="V53" s="158"/>
      <c r="W53" s="158"/>
      <c r="X53" s="158"/>
      <c r="Y53" s="158"/>
      <c r="Z53" s="158"/>
      <c r="AA53" s="158"/>
      <c r="AB53" s="158"/>
      <c r="AC53" s="158"/>
      <c r="AD53" s="162"/>
      <c r="AE53" s="158"/>
      <c r="AF53" s="158"/>
      <c r="AG53" s="158"/>
      <c r="AH53" s="158"/>
      <c r="AI53" s="158"/>
      <c r="AJ53" s="158"/>
      <c r="AK53" s="158"/>
      <c r="AL53" s="158"/>
      <c r="AM53" s="158"/>
      <c r="AN53" s="158"/>
      <c r="AO53" s="158"/>
      <c r="AP53" s="158"/>
      <c r="AQ53" s="158"/>
      <c r="AR53" s="158"/>
      <c r="AS53" s="158"/>
      <c r="AT53" s="158"/>
      <c r="AU53" s="158"/>
      <c r="AV53" s="158"/>
      <c r="AW53" s="158"/>
      <c r="AX53" s="158"/>
      <c r="AY53" s="354"/>
    </row>
    <row r="54" spans="1:51" x14ac:dyDescent="0.25">
      <c r="A54" s="158"/>
      <c r="B54" s="170">
        <v>13</v>
      </c>
      <c r="C54" s="725" t="s">
        <v>191</v>
      </c>
      <c r="D54" s="665"/>
      <c r="E54" s="665"/>
      <c r="F54" s="665"/>
      <c r="G54" s="665"/>
      <c r="H54" s="665"/>
      <c r="I54" s="666"/>
      <c r="J54" s="725" t="s">
        <v>192</v>
      </c>
      <c r="K54" s="665"/>
      <c r="L54" s="665"/>
      <c r="M54" s="665"/>
      <c r="N54" s="665"/>
      <c r="O54" s="665"/>
      <c r="P54" s="666"/>
      <c r="Q54" s="161"/>
      <c r="R54" s="161"/>
      <c r="S54" s="160"/>
      <c r="T54" s="158"/>
      <c r="U54" s="158"/>
      <c r="V54" s="158"/>
      <c r="W54" s="158"/>
      <c r="X54" s="158"/>
      <c r="Y54" s="158"/>
      <c r="Z54" s="158"/>
      <c r="AA54" s="158"/>
      <c r="AB54" s="158"/>
      <c r="AC54" s="158"/>
      <c r="AD54" s="162"/>
      <c r="AE54" s="158"/>
      <c r="AF54" s="158"/>
      <c r="AG54" s="158"/>
      <c r="AH54" s="158"/>
      <c r="AI54" s="158"/>
      <c r="AJ54" s="158"/>
      <c r="AK54" s="158"/>
      <c r="AL54" s="158"/>
      <c r="AM54" s="158"/>
      <c r="AN54" s="158"/>
      <c r="AO54" s="158"/>
      <c r="AP54" s="158"/>
      <c r="AQ54" s="158"/>
      <c r="AR54" s="158"/>
      <c r="AS54" s="158"/>
      <c r="AT54" s="158"/>
      <c r="AU54" s="158"/>
      <c r="AV54" s="158"/>
      <c r="AW54" s="158"/>
      <c r="AX54" s="158"/>
      <c r="AY54" s="354"/>
    </row>
    <row r="55" spans="1:51" x14ac:dyDescent="0.25">
      <c r="A55" s="354"/>
      <c r="B55" s="170">
        <v>14</v>
      </c>
      <c r="C55" s="725" t="s">
        <v>193</v>
      </c>
      <c r="D55" s="665"/>
      <c r="E55" s="665"/>
      <c r="F55" s="665"/>
      <c r="G55" s="665"/>
      <c r="H55" s="665"/>
      <c r="I55" s="666"/>
      <c r="J55" s="726" t="s">
        <v>194</v>
      </c>
      <c r="K55" s="665"/>
      <c r="L55" s="665"/>
      <c r="M55" s="665"/>
      <c r="N55" s="665"/>
      <c r="O55" s="665"/>
      <c r="P55" s="666"/>
      <c r="Q55" s="161"/>
      <c r="R55" s="161"/>
      <c r="S55" s="160"/>
      <c r="T55" s="158"/>
      <c r="U55" s="158"/>
      <c r="V55" s="158"/>
      <c r="W55" s="158"/>
      <c r="X55" s="158"/>
      <c r="Y55" s="158"/>
      <c r="Z55" s="158"/>
      <c r="AA55" s="158"/>
      <c r="AB55" s="158"/>
      <c r="AC55" s="158"/>
      <c r="AD55" s="162"/>
      <c r="AE55" s="354"/>
      <c r="AF55" s="354"/>
      <c r="AG55" s="354"/>
      <c r="AH55" s="354"/>
      <c r="AI55" s="354"/>
      <c r="AJ55" s="354"/>
      <c r="AK55" s="354"/>
      <c r="AL55" s="354"/>
      <c r="AM55" s="354"/>
      <c r="AN55" s="354"/>
      <c r="AO55" s="354"/>
      <c r="AP55" s="354"/>
      <c r="AQ55" s="354"/>
      <c r="AR55" s="354"/>
      <c r="AS55" s="354"/>
      <c r="AT55" s="354"/>
      <c r="AU55" s="354"/>
      <c r="AV55" s="354"/>
      <c r="AW55" s="354"/>
      <c r="AX55" s="354"/>
      <c r="AY55" s="354"/>
    </row>
    <row r="56" spans="1:51" x14ac:dyDescent="0.25">
      <c r="A56" s="354"/>
      <c r="B56" s="354"/>
      <c r="C56" s="354"/>
      <c r="D56" s="354"/>
      <c r="E56" s="354"/>
      <c r="F56" s="163"/>
      <c r="G56" s="163"/>
      <c r="H56" s="163"/>
      <c r="I56" s="163"/>
      <c r="J56" s="163"/>
      <c r="K56" s="163"/>
      <c r="L56" s="163"/>
      <c r="M56" s="161"/>
      <c r="N56" s="161"/>
      <c r="O56" s="161"/>
      <c r="P56" s="161"/>
      <c r="Q56" s="161"/>
      <c r="R56" s="161"/>
      <c r="S56" s="160"/>
      <c r="T56" s="158"/>
      <c r="U56" s="158"/>
      <c r="V56" s="158"/>
      <c r="W56" s="158"/>
      <c r="X56" s="158"/>
      <c r="Y56" s="158"/>
      <c r="Z56" s="158"/>
      <c r="AA56" s="158"/>
      <c r="AB56" s="158"/>
      <c r="AC56" s="158"/>
      <c r="AD56" s="162"/>
      <c r="AE56" s="354"/>
      <c r="AF56" s="354"/>
      <c r="AG56" s="354"/>
      <c r="AH56" s="354"/>
      <c r="AI56" s="354"/>
      <c r="AJ56" s="354"/>
      <c r="AK56" s="354"/>
      <c r="AL56" s="354"/>
      <c r="AM56" s="354"/>
      <c r="AN56" s="354"/>
      <c r="AO56" s="354"/>
      <c r="AP56" s="354"/>
      <c r="AQ56" s="354"/>
      <c r="AR56" s="354"/>
      <c r="AS56" s="354"/>
      <c r="AT56" s="354"/>
      <c r="AU56" s="354"/>
      <c r="AV56" s="354"/>
      <c r="AW56" s="354"/>
      <c r="AX56" s="354"/>
      <c r="AY56" s="354"/>
    </row>
    <row r="57" spans="1:51" x14ac:dyDescent="0.25">
      <c r="A57" s="354"/>
      <c r="B57" s="354"/>
      <c r="C57" s="354"/>
      <c r="D57" s="354"/>
      <c r="E57" s="354"/>
      <c r="F57" s="163"/>
      <c r="G57" s="163"/>
      <c r="H57" s="163"/>
      <c r="I57" s="163"/>
      <c r="J57" s="163"/>
      <c r="K57" s="163"/>
      <c r="L57" s="163"/>
      <c r="M57" s="161"/>
      <c r="N57" s="161"/>
      <c r="O57" s="161"/>
      <c r="P57" s="161"/>
      <c r="Q57" s="161"/>
      <c r="R57" s="161"/>
      <c r="S57" s="160"/>
      <c r="T57" s="158"/>
      <c r="U57" s="158"/>
      <c r="V57" s="158"/>
      <c r="W57" s="158"/>
      <c r="X57" s="158"/>
      <c r="Y57" s="158"/>
      <c r="Z57" s="158"/>
      <c r="AA57" s="158"/>
      <c r="AB57" s="158"/>
      <c r="AC57" s="158"/>
      <c r="AD57" s="162"/>
      <c r="AE57" s="354"/>
      <c r="AF57" s="354"/>
      <c r="AG57" s="354"/>
      <c r="AH57" s="354"/>
      <c r="AI57" s="354"/>
      <c r="AJ57" s="354"/>
      <c r="AK57" s="354"/>
      <c r="AL57" s="354"/>
      <c r="AM57" s="354"/>
      <c r="AN57" s="354"/>
      <c r="AO57" s="354"/>
      <c r="AP57" s="354"/>
      <c r="AQ57" s="354"/>
      <c r="AR57" s="354"/>
      <c r="AS57" s="354"/>
      <c r="AT57" s="354"/>
      <c r="AU57" s="354"/>
      <c r="AV57" s="354"/>
      <c r="AW57" s="354"/>
      <c r="AX57" s="354"/>
      <c r="AY57" s="354"/>
    </row>
    <row r="58" spans="1:51" x14ac:dyDescent="0.25">
      <c r="A58" s="354"/>
      <c r="B58" s="354"/>
      <c r="C58" s="354"/>
      <c r="D58" s="354"/>
      <c r="E58" s="354"/>
      <c r="F58" s="163"/>
      <c r="G58" s="163"/>
      <c r="H58" s="163"/>
      <c r="I58" s="163"/>
      <c r="J58" s="163"/>
      <c r="K58" s="163"/>
      <c r="L58" s="163"/>
      <c r="M58" s="161"/>
      <c r="P58" s="161"/>
      <c r="Q58" s="161"/>
      <c r="R58" s="161"/>
      <c r="S58" s="158"/>
      <c r="T58" s="158"/>
      <c r="U58" s="158"/>
      <c r="V58" s="158"/>
      <c r="W58" s="158"/>
      <c r="X58" s="158"/>
      <c r="Y58" s="158"/>
      <c r="Z58" s="158"/>
      <c r="AA58" s="158"/>
      <c r="AB58" s="158"/>
      <c r="AC58" s="158"/>
      <c r="AD58" s="162"/>
      <c r="AE58" s="354"/>
      <c r="AF58" s="354"/>
      <c r="AG58" s="354"/>
      <c r="AH58" s="354"/>
      <c r="AI58" s="354"/>
      <c r="AJ58" s="354"/>
      <c r="AK58" s="354"/>
      <c r="AL58" s="354"/>
      <c r="AM58" s="354"/>
      <c r="AN58" s="354"/>
      <c r="AO58" s="354"/>
      <c r="AP58" s="354"/>
      <c r="AQ58" s="354"/>
      <c r="AR58" s="354"/>
      <c r="AS58" s="354"/>
      <c r="AT58" s="354"/>
      <c r="AU58" s="354"/>
      <c r="AV58" s="354"/>
      <c r="AW58" s="354"/>
      <c r="AX58" s="354"/>
      <c r="AY58" s="354"/>
    </row>
    <row r="59" spans="1:51" x14ac:dyDescent="0.25">
      <c r="A59" s="354"/>
      <c r="B59" s="354"/>
      <c r="C59" s="354"/>
      <c r="D59" s="354"/>
      <c r="E59" s="354"/>
      <c r="F59" s="163"/>
      <c r="G59" s="163"/>
      <c r="H59" s="163"/>
      <c r="I59" s="163"/>
      <c r="J59" s="163"/>
      <c r="K59" s="163"/>
      <c r="L59" s="163"/>
      <c r="M59" s="161"/>
      <c r="P59" s="161"/>
      <c r="Q59" s="161"/>
      <c r="R59" s="161"/>
      <c r="S59" s="158"/>
      <c r="T59" s="158"/>
      <c r="U59" s="158"/>
      <c r="V59" s="158"/>
      <c r="W59" s="158"/>
      <c r="X59" s="158"/>
      <c r="Y59" s="158"/>
      <c r="Z59" s="158"/>
      <c r="AA59" s="158"/>
      <c r="AB59" s="158"/>
      <c r="AC59" s="158"/>
      <c r="AD59" s="162"/>
      <c r="AE59" s="354"/>
      <c r="AF59" s="354"/>
      <c r="AG59" s="354"/>
      <c r="AH59" s="354"/>
      <c r="AI59" s="354"/>
      <c r="AJ59" s="354"/>
      <c r="AK59" s="354"/>
      <c r="AL59" s="354"/>
      <c r="AM59" s="354"/>
      <c r="AN59" s="354"/>
      <c r="AO59" s="354"/>
      <c r="AP59" s="354"/>
      <c r="AQ59" s="354"/>
      <c r="AR59" s="354"/>
      <c r="AS59" s="354"/>
      <c r="AT59" s="354"/>
      <c r="AU59" s="354"/>
      <c r="AV59" s="354"/>
      <c r="AW59" s="354"/>
      <c r="AX59" s="354"/>
      <c r="AY59" s="354"/>
    </row>
    <row r="60" spans="1:51" x14ac:dyDescent="0.25">
      <c r="A60" s="354"/>
      <c r="B60" s="354"/>
      <c r="C60" s="354"/>
      <c r="D60" s="354"/>
      <c r="E60" s="354"/>
      <c r="F60" s="163"/>
      <c r="G60" s="163"/>
      <c r="H60" s="163"/>
      <c r="I60" s="163"/>
      <c r="J60" s="163"/>
      <c r="K60" s="163"/>
      <c r="L60" s="163"/>
      <c r="M60" s="161"/>
      <c r="N60" s="161"/>
      <c r="O60" s="161"/>
      <c r="P60" s="161"/>
      <c r="Q60" s="161"/>
      <c r="R60" s="161"/>
      <c r="S60" s="158"/>
      <c r="T60" s="158"/>
      <c r="U60" s="158"/>
      <c r="V60" s="158"/>
      <c r="W60" s="158"/>
      <c r="X60" s="158"/>
      <c r="Y60" s="158"/>
      <c r="Z60" s="158"/>
      <c r="AA60" s="158"/>
      <c r="AB60" s="158"/>
      <c r="AC60" s="158"/>
      <c r="AD60" s="162"/>
      <c r="AE60" s="354"/>
      <c r="AF60" s="354"/>
      <c r="AG60" s="354"/>
      <c r="AH60" s="354"/>
      <c r="AI60" s="354"/>
      <c r="AJ60" s="354"/>
      <c r="AK60" s="354"/>
      <c r="AL60" s="354"/>
      <c r="AM60" s="354"/>
      <c r="AN60" s="354"/>
      <c r="AO60" s="354"/>
      <c r="AP60" s="354"/>
      <c r="AQ60" s="354"/>
      <c r="AR60" s="354"/>
      <c r="AS60" s="354"/>
      <c r="AT60" s="354"/>
      <c r="AU60" s="354"/>
      <c r="AV60" s="354"/>
      <c r="AW60" s="354"/>
      <c r="AX60" s="354"/>
      <c r="AY60" s="354"/>
    </row>
    <row r="61" spans="1:51" x14ac:dyDescent="0.25">
      <c r="A61" s="354"/>
      <c r="B61" s="354"/>
      <c r="C61" s="354"/>
      <c r="D61" s="354"/>
      <c r="E61" s="354"/>
      <c r="F61" s="163"/>
      <c r="G61" s="163"/>
      <c r="H61" s="163"/>
      <c r="I61" s="163"/>
      <c r="J61" s="163"/>
      <c r="K61" s="163"/>
      <c r="L61" s="163"/>
      <c r="M61" s="161"/>
      <c r="N61" s="161"/>
      <c r="O61" s="161"/>
      <c r="P61" s="161"/>
      <c r="Q61" s="161"/>
      <c r="R61" s="161"/>
      <c r="S61" s="158"/>
      <c r="T61" s="158"/>
      <c r="U61" s="158"/>
      <c r="V61" s="158"/>
      <c r="W61" s="158"/>
      <c r="X61" s="158"/>
      <c r="Y61" s="158"/>
      <c r="Z61" s="158"/>
      <c r="AA61" s="158"/>
      <c r="AB61" s="158"/>
      <c r="AC61" s="158"/>
      <c r="AD61" s="162"/>
      <c r="AE61" s="354"/>
      <c r="AF61" s="354"/>
      <c r="AG61" s="354"/>
      <c r="AH61" s="354"/>
      <c r="AI61" s="354"/>
      <c r="AJ61" s="354"/>
      <c r="AK61" s="354"/>
      <c r="AL61" s="354"/>
      <c r="AM61" s="354"/>
      <c r="AN61" s="354"/>
      <c r="AO61" s="354"/>
      <c r="AP61" s="354"/>
      <c r="AQ61" s="354"/>
      <c r="AR61" s="354"/>
      <c r="AS61" s="354"/>
      <c r="AT61" s="354"/>
      <c r="AU61" s="354"/>
      <c r="AV61" s="354"/>
      <c r="AW61" s="354"/>
      <c r="AX61" s="354"/>
      <c r="AY61" s="354"/>
    </row>
    <row r="62" spans="1:51" x14ac:dyDescent="0.25">
      <c r="A62" s="354"/>
      <c r="B62" s="354"/>
      <c r="C62" s="354"/>
      <c r="D62" s="354"/>
      <c r="E62" s="354"/>
      <c r="F62" s="163"/>
      <c r="G62" s="163"/>
      <c r="H62" s="163"/>
      <c r="I62" s="163"/>
      <c r="J62" s="163"/>
      <c r="K62" s="163"/>
      <c r="L62" s="163"/>
      <c r="M62" s="161"/>
      <c r="N62" s="161"/>
      <c r="O62" s="161"/>
      <c r="P62" s="161"/>
      <c r="Q62" s="161"/>
      <c r="R62" s="161"/>
      <c r="S62" s="158"/>
      <c r="T62" s="158"/>
      <c r="U62" s="158"/>
      <c r="V62" s="158"/>
      <c r="W62" s="158"/>
      <c r="X62" s="158"/>
      <c r="Y62" s="158"/>
      <c r="Z62" s="158"/>
      <c r="AA62" s="158"/>
      <c r="AB62" s="158"/>
      <c r="AC62" s="158"/>
      <c r="AD62" s="162"/>
      <c r="AE62" s="354"/>
      <c r="AF62" s="354"/>
      <c r="AG62" s="354"/>
      <c r="AH62" s="354"/>
      <c r="AI62" s="354"/>
      <c r="AJ62" s="354"/>
      <c r="AK62" s="354"/>
      <c r="AL62" s="354"/>
      <c r="AM62" s="354"/>
      <c r="AN62" s="354"/>
      <c r="AO62" s="354"/>
      <c r="AP62" s="354"/>
      <c r="AQ62" s="354"/>
      <c r="AR62" s="354"/>
      <c r="AS62" s="354"/>
      <c r="AT62" s="354"/>
      <c r="AU62" s="354"/>
      <c r="AV62" s="354"/>
      <c r="AW62" s="354"/>
      <c r="AX62" s="354"/>
      <c r="AY62" s="354"/>
    </row>
    <row r="63" spans="1:51" x14ac:dyDescent="0.25">
      <c r="A63" s="354"/>
      <c r="B63" s="354"/>
      <c r="C63" s="354"/>
      <c r="D63" s="354"/>
      <c r="E63" s="354"/>
      <c r="F63" s="163"/>
      <c r="G63" s="163"/>
      <c r="H63" s="163"/>
      <c r="I63" s="163"/>
      <c r="J63" s="163"/>
      <c r="K63" s="163"/>
      <c r="L63" s="163"/>
      <c r="M63" s="161"/>
      <c r="N63" s="161"/>
      <c r="O63" s="161"/>
      <c r="P63" s="161"/>
      <c r="Q63" s="161"/>
      <c r="R63" s="161"/>
      <c r="S63" s="158"/>
      <c r="T63" s="158"/>
      <c r="U63" s="158"/>
      <c r="V63" s="158"/>
      <c r="W63" s="158"/>
      <c r="X63" s="158"/>
      <c r="Y63" s="158"/>
      <c r="Z63" s="158"/>
      <c r="AA63" s="158"/>
      <c r="AB63" s="158"/>
      <c r="AC63" s="158"/>
      <c r="AD63" s="162"/>
      <c r="AE63" s="354"/>
      <c r="AF63" s="354"/>
      <c r="AG63" s="354"/>
      <c r="AH63" s="354"/>
      <c r="AI63" s="354"/>
      <c r="AJ63" s="354"/>
      <c r="AK63" s="354"/>
      <c r="AL63" s="354"/>
      <c r="AM63" s="354"/>
      <c r="AN63" s="354"/>
      <c r="AO63" s="354"/>
      <c r="AP63" s="354"/>
      <c r="AQ63" s="354"/>
      <c r="AR63" s="354"/>
      <c r="AS63" s="354"/>
      <c r="AT63" s="354"/>
      <c r="AU63" s="354"/>
      <c r="AV63" s="354"/>
      <c r="AW63" s="354"/>
      <c r="AX63" s="354"/>
      <c r="AY63" s="354"/>
    </row>
    <row r="64" spans="1:51" x14ac:dyDescent="0.25">
      <c r="F64" s="163"/>
      <c r="G64" s="163"/>
      <c r="H64" s="163"/>
      <c r="I64" s="163"/>
      <c r="J64" s="163"/>
      <c r="K64" s="163"/>
      <c r="L64" s="163"/>
      <c r="M64" s="161"/>
      <c r="N64" s="161"/>
      <c r="O64" s="161"/>
      <c r="P64" s="161"/>
      <c r="Q64" s="161"/>
      <c r="R64" s="161"/>
      <c r="S64" s="158"/>
      <c r="T64" s="158"/>
      <c r="U64" s="158"/>
      <c r="V64" s="158"/>
      <c r="W64" s="158"/>
      <c r="X64" s="158"/>
      <c r="Y64" s="158"/>
      <c r="Z64" s="158"/>
      <c r="AA64" s="158"/>
      <c r="AB64" s="158"/>
      <c r="AC64" s="158"/>
      <c r="AD64" s="162"/>
    </row>
    <row r="65" spans="6:30" x14ac:dyDescent="0.25">
      <c r="F65" s="163"/>
      <c r="G65" s="163"/>
      <c r="H65" s="163"/>
      <c r="I65" s="163"/>
      <c r="J65" s="163"/>
      <c r="K65" s="163"/>
      <c r="L65" s="163"/>
      <c r="M65" s="161"/>
      <c r="N65" s="161"/>
      <c r="O65" s="161"/>
      <c r="P65" s="161"/>
      <c r="Q65" s="161"/>
      <c r="R65" s="161"/>
      <c r="S65" s="158"/>
      <c r="T65" s="158"/>
      <c r="U65" s="158"/>
      <c r="V65" s="158"/>
      <c r="W65" s="158"/>
      <c r="X65" s="158"/>
      <c r="Y65" s="158"/>
      <c r="Z65" s="158"/>
      <c r="AA65" s="158"/>
      <c r="AB65" s="158"/>
      <c r="AC65" s="158"/>
      <c r="AD65" s="162"/>
    </row>
    <row r="66" spans="6:30" x14ac:dyDescent="0.25">
      <c r="F66" s="163"/>
      <c r="G66" s="163"/>
      <c r="H66" s="163"/>
      <c r="I66" s="163"/>
      <c r="J66" s="163"/>
      <c r="K66" s="163"/>
      <c r="L66" s="163"/>
      <c r="M66" s="161"/>
      <c r="N66" s="161"/>
      <c r="O66" s="161"/>
      <c r="P66" s="161"/>
      <c r="Q66" s="161"/>
      <c r="R66" s="161"/>
      <c r="S66" s="158"/>
      <c r="T66" s="158"/>
      <c r="U66" s="158"/>
      <c r="V66" s="158"/>
      <c r="W66" s="158"/>
      <c r="X66" s="158"/>
      <c r="Y66" s="158"/>
      <c r="Z66" s="158"/>
      <c r="AA66" s="158"/>
      <c r="AB66" s="158"/>
      <c r="AC66" s="158"/>
      <c r="AD66" s="162"/>
    </row>
    <row r="67" spans="6:30" x14ac:dyDescent="0.25">
      <c r="F67" s="163"/>
      <c r="G67" s="163"/>
      <c r="H67" s="163"/>
      <c r="I67" s="163"/>
      <c r="J67" s="163"/>
      <c r="K67" s="163"/>
      <c r="L67" s="163"/>
      <c r="M67" s="161"/>
      <c r="N67" s="161"/>
      <c r="O67" s="161"/>
      <c r="P67" s="161"/>
      <c r="Q67" s="161"/>
      <c r="R67" s="161"/>
      <c r="S67" s="158"/>
      <c r="T67" s="158"/>
      <c r="U67" s="158"/>
      <c r="V67" s="158"/>
      <c r="W67" s="158"/>
      <c r="X67" s="158"/>
      <c r="Y67" s="158"/>
      <c r="Z67" s="158"/>
      <c r="AA67" s="158"/>
      <c r="AB67" s="158"/>
      <c r="AC67" s="158"/>
      <c r="AD67" s="162"/>
    </row>
    <row r="68" spans="6:30" x14ac:dyDescent="0.25">
      <c r="F68" s="163"/>
      <c r="G68" s="163"/>
      <c r="H68" s="163"/>
      <c r="I68" s="163"/>
      <c r="J68" s="163"/>
      <c r="K68" s="163"/>
      <c r="L68" s="163"/>
      <c r="M68" s="161"/>
      <c r="N68" s="161"/>
      <c r="O68" s="161"/>
      <c r="P68" s="161"/>
      <c r="Q68" s="161"/>
      <c r="R68" s="161"/>
      <c r="S68" s="158"/>
      <c r="T68" s="158"/>
      <c r="U68" s="158"/>
      <c r="V68" s="158"/>
      <c r="W68" s="158"/>
      <c r="X68" s="158"/>
      <c r="Y68" s="158"/>
      <c r="Z68" s="158"/>
      <c r="AA68" s="158"/>
      <c r="AB68" s="158"/>
      <c r="AC68" s="158"/>
      <c r="AD68" s="162"/>
    </row>
    <row r="69" spans="6:30" x14ac:dyDescent="0.25">
      <c r="F69" s="163"/>
      <c r="G69" s="163"/>
      <c r="H69" s="163"/>
      <c r="I69" s="163"/>
      <c r="J69" s="163"/>
      <c r="K69" s="163"/>
      <c r="L69" s="163"/>
      <c r="M69" s="161"/>
      <c r="N69" s="161"/>
      <c r="O69" s="161"/>
      <c r="P69" s="161"/>
      <c r="Q69" s="161"/>
      <c r="R69" s="161"/>
      <c r="S69" s="158"/>
      <c r="T69" s="158"/>
      <c r="U69" s="158"/>
      <c r="V69" s="158"/>
      <c r="W69" s="158"/>
      <c r="X69" s="158"/>
      <c r="Y69" s="158"/>
      <c r="Z69" s="158"/>
      <c r="AA69" s="158"/>
      <c r="AB69" s="158"/>
      <c r="AC69" s="158"/>
      <c r="AD69" s="162"/>
    </row>
    <row r="70" spans="6:30" x14ac:dyDescent="0.25">
      <c r="F70" s="163"/>
      <c r="G70" s="163"/>
      <c r="H70" s="163"/>
      <c r="I70" s="163"/>
      <c r="J70" s="163"/>
      <c r="K70" s="163"/>
      <c r="L70" s="163"/>
      <c r="M70" s="161"/>
      <c r="N70" s="161"/>
      <c r="O70" s="161"/>
      <c r="P70" s="161"/>
      <c r="Q70" s="161"/>
      <c r="R70" s="161"/>
      <c r="S70" s="158"/>
      <c r="T70" s="158"/>
      <c r="U70" s="158"/>
      <c r="V70" s="158"/>
      <c r="W70" s="158"/>
      <c r="X70" s="158"/>
      <c r="Y70" s="158"/>
      <c r="Z70" s="158"/>
      <c r="AA70" s="158"/>
      <c r="AB70" s="158"/>
      <c r="AC70" s="158"/>
      <c r="AD70" s="162"/>
    </row>
    <row r="71" spans="6:30" x14ac:dyDescent="0.25">
      <c r="F71" s="163"/>
      <c r="G71" s="163"/>
      <c r="H71" s="163"/>
      <c r="I71" s="163"/>
      <c r="J71" s="163"/>
      <c r="K71" s="163"/>
      <c r="L71" s="163"/>
      <c r="M71" s="161"/>
      <c r="N71" s="161"/>
      <c r="O71" s="161"/>
      <c r="P71" s="161"/>
      <c r="Q71" s="161"/>
      <c r="R71" s="161"/>
      <c r="S71" s="158"/>
      <c r="T71" s="158"/>
      <c r="U71" s="158"/>
      <c r="V71" s="158"/>
      <c r="W71" s="158"/>
      <c r="X71" s="158"/>
      <c r="Y71" s="158"/>
      <c r="Z71" s="158"/>
      <c r="AA71" s="158"/>
      <c r="AB71" s="158"/>
      <c r="AC71" s="158"/>
      <c r="AD71" s="162"/>
    </row>
    <row r="72" spans="6:30" x14ac:dyDescent="0.25">
      <c r="F72" s="163"/>
      <c r="G72" s="163"/>
      <c r="H72" s="163"/>
      <c r="I72" s="163"/>
      <c r="J72" s="163"/>
      <c r="K72" s="163"/>
      <c r="L72" s="163"/>
      <c r="M72" s="161"/>
      <c r="N72" s="161"/>
      <c r="O72" s="161"/>
      <c r="P72" s="161"/>
      <c r="Q72" s="161"/>
      <c r="R72" s="161"/>
      <c r="S72" s="158"/>
      <c r="T72" s="158"/>
      <c r="U72" s="158"/>
      <c r="V72" s="158"/>
      <c r="W72" s="158"/>
      <c r="X72" s="158"/>
      <c r="Y72" s="158"/>
      <c r="Z72" s="158"/>
      <c r="AA72" s="158"/>
      <c r="AB72" s="158"/>
      <c r="AC72" s="158"/>
      <c r="AD72" s="162"/>
    </row>
    <row r="73" spans="6:30" x14ac:dyDescent="0.25">
      <c r="F73" s="163"/>
      <c r="G73" s="163"/>
      <c r="H73" s="163"/>
      <c r="I73" s="163"/>
      <c r="J73" s="163"/>
      <c r="K73" s="163"/>
      <c r="L73" s="163"/>
      <c r="M73" s="161"/>
      <c r="N73" s="161"/>
      <c r="O73" s="161"/>
      <c r="P73" s="161"/>
      <c r="Q73" s="161"/>
      <c r="R73" s="161"/>
      <c r="S73" s="158"/>
      <c r="T73" s="158"/>
      <c r="U73" s="158"/>
      <c r="V73" s="158"/>
      <c r="W73" s="158"/>
      <c r="X73" s="158"/>
      <c r="Y73" s="158"/>
      <c r="Z73" s="158"/>
      <c r="AA73" s="158"/>
      <c r="AB73" s="158"/>
      <c r="AC73" s="158"/>
      <c r="AD73" s="162"/>
    </row>
    <row r="74" spans="6:30" x14ac:dyDescent="0.25">
      <c r="F74" s="163"/>
      <c r="G74" s="163"/>
      <c r="H74" s="163"/>
      <c r="I74" s="163"/>
      <c r="J74" s="163"/>
      <c r="K74" s="163"/>
      <c r="L74" s="163"/>
      <c r="M74" s="161"/>
      <c r="N74" s="161"/>
      <c r="O74" s="161"/>
      <c r="P74" s="161"/>
      <c r="Q74" s="161"/>
      <c r="R74" s="161"/>
      <c r="S74" s="158"/>
      <c r="T74" s="158"/>
      <c r="U74" s="158"/>
      <c r="V74" s="158"/>
      <c r="W74" s="158"/>
      <c r="X74" s="158"/>
      <c r="Y74" s="158"/>
      <c r="Z74" s="158"/>
      <c r="AA74" s="158"/>
      <c r="AB74" s="158"/>
      <c r="AC74" s="158"/>
      <c r="AD74" s="162"/>
    </row>
    <row r="75" spans="6:30" x14ac:dyDescent="0.25">
      <c r="F75" s="163"/>
      <c r="G75" s="163"/>
      <c r="H75" s="163"/>
      <c r="I75" s="163"/>
      <c r="J75" s="163"/>
      <c r="K75" s="163"/>
      <c r="L75" s="163"/>
      <c r="M75" s="161"/>
      <c r="N75" s="161"/>
      <c r="O75" s="161"/>
      <c r="P75" s="161"/>
      <c r="Q75" s="161"/>
      <c r="R75" s="161"/>
      <c r="S75" s="158"/>
      <c r="T75" s="158"/>
      <c r="U75" s="158"/>
      <c r="V75" s="158"/>
      <c r="W75" s="158"/>
      <c r="X75" s="158"/>
      <c r="Y75" s="158"/>
      <c r="Z75" s="158"/>
      <c r="AA75" s="158"/>
      <c r="AB75" s="158"/>
      <c r="AC75" s="158"/>
      <c r="AD75" s="162"/>
    </row>
    <row r="76" spans="6:30" x14ac:dyDescent="0.25">
      <c r="F76" s="163"/>
      <c r="G76" s="163"/>
      <c r="H76" s="163"/>
      <c r="I76" s="163"/>
      <c r="J76" s="163"/>
      <c r="K76" s="163"/>
      <c r="L76" s="163"/>
      <c r="M76" s="161"/>
      <c r="N76" s="161"/>
      <c r="O76" s="161"/>
      <c r="P76" s="161"/>
      <c r="Q76" s="161"/>
      <c r="R76" s="161"/>
      <c r="S76" s="158"/>
      <c r="T76" s="158"/>
      <c r="U76" s="158"/>
      <c r="V76" s="158"/>
      <c r="W76" s="158"/>
      <c r="X76" s="158"/>
      <c r="Y76" s="158"/>
      <c r="Z76" s="158"/>
      <c r="AA76" s="158"/>
      <c r="AB76" s="158"/>
      <c r="AC76" s="158"/>
      <c r="AD76" s="162"/>
    </row>
    <row r="77" spans="6:30" x14ac:dyDescent="0.25">
      <c r="F77" s="163"/>
      <c r="G77" s="163"/>
      <c r="H77" s="163"/>
      <c r="I77" s="163"/>
      <c r="J77" s="163"/>
      <c r="K77" s="163"/>
      <c r="L77" s="163"/>
      <c r="M77" s="161"/>
      <c r="N77" s="161"/>
      <c r="O77" s="161"/>
      <c r="P77" s="161"/>
      <c r="Q77" s="161"/>
      <c r="R77" s="161"/>
      <c r="S77" s="158"/>
      <c r="T77" s="158"/>
      <c r="U77" s="158"/>
      <c r="V77" s="158"/>
      <c r="W77" s="158"/>
      <c r="X77" s="158"/>
      <c r="Y77" s="158"/>
      <c r="Z77" s="158"/>
      <c r="AA77" s="158"/>
      <c r="AB77" s="158"/>
      <c r="AC77" s="158"/>
      <c r="AD77" s="162"/>
    </row>
    <row r="78" spans="6:30" x14ac:dyDescent="0.25">
      <c r="F78" s="163"/>
      <c r="G78" s="163"/>
      <c r="H78" s="163"/>
      <c r="I78" s="163"/>
      <c r="J78" s="163"/>
      <c r="K78" s="163"/>
      <c r="L78" s="163"/>
      <c r="M78" s="161"/>
      <c r="N78" s="161"/>
      <c r="O78" s="161"/>
      <c r="P78" s="161"/>
      <c r="Q78" s="161"/>
      <c r="R78" s="161"/>
      <c r="S78" s="158"/>
      <c r="T78" s="158"/>
      <c r="U78" s="158"/>
      <c r="V78" s="158"/>
      <c r="W78" s="158"/>
      <c r="X78" s="158"/>
      <c r="Y78" s="158"/>
      <c r="Z78" s="158"/>
      <c r="AA78" s="158"/>
      <c r="AB78" s="158"/>
      <c r="AC78" s="158"/>
      <c r="AD78" s="162"/>
    </row>
    <row r="79" spans="6:30" x14ac:dyDescent="0.25">
      <c r="F79" s="163"/>
      <c r="G79" s="163"/>
      <c r="H79" s="163"/>
      <c r="I79" s="163"/>
      <c r="J79" s="163"/>
      <c r="K79" s="163"/>
      <c r="L79" s="163"/>
      <c r="M79" s="161"/>
      <c r="N79" s="161"/>
      <c r="O79" s="161"/>
      <c r="P79" s="161"/>
      <c r="Q79" s="161"/>
      <c r="R79" s="161"/>
      <c r="S79" s="158"/>
      <c r="T79" s="158"/>
      <c r="U79" s="158"/>
      <c r="V79" s="158"/>
      <c r="W79" s="158"/>
      <c r="X79" s="158"/>
      <c r="Y79" s="158"/>
      <c r="Z79" s="158"/>
      <c r="AA79" s="158"/>
      <c r="AB79" s="158"/>
      <c r="AC79" s="158"/>
      <c r="AD79" s="162"/>
    </row>
    <row r="80" spans="6:30" x14ac:dyDescent="0.25">
      <c r="F80" s="163"/>
      <c r="G80" s="163"/>
      <c r="H80" s="163"/>
      <c r="I80" s="163"/>
      <c r="J80" s="163"/>
      <c r="K80" s="163"/>
      <c r="L80" s="163"/>
      <c r="M80" s="161"/>
      <c r="N80" s="161"/>
      <c r="O80" s="161"/>
      <c r="P80" s="161"/>
      <c r="Q80" s="161"/>
      <c r="R80" s="161"/>
      <c r="S80" s="158"/>
      <c r="T80" s="158"/>
      <c r="U80" s="158"/>
      <c r="V80" s="158"/>
      <c r="W80" s="158"/>
      <c r="X80" s="158"/>
      <c r="Y80" s="158"/>
      <c r="Z80" s="158"/>
      <c r="AA80" s="158"/>
      <c r="AB80" s="158"/>
      <c r="AC80" s="158"/>
      <c r="AD80" s="162"/>
    </row>
    <row r="81" spans="6:30" x14ac:dyDescent="0.25">
      <c r="F81" s="163"/>
      <c r="G81" s="163"/>
      <c r="H81" s="163"/>
      <c r="I81" s="163"/>
      <c r="J81" s="163"/>
      <c r="K81" s="163"/>
      <c r="L81" s="163"/>
      <c r="M81" s="161"/>
      <c r="N81" s="161"/>
      <c r="O81" s="161"/>
      <c r="P81" s="161"/>
      <c r="Q81" s="161"/>
      <c r="R81" s="161"/>
      <c r="S81" s="158"/>
      <c r="T81" s="158"/>
      <c r="U81" s="158"/>
      <c r="V81" s="158"/>
      <c r="W81" s="158"/>
      <c r="X81" s="158"/>
      <c r="Y81" s="158"/>
      <c r="Z81" s="158"/>
      <c r="AA81" s="158"/>
      <c r="AB81" s="158"/>
      <c r="AC81" s="158"/>
      <c r="AD81" s="162"/>
    </row>
    <row r="82" spans="6:30" x14ac:dyDescent="0.25">
      <c r="F82" s="163"/>
      <c r="G82" s="163"/>
      <c r="H82" s="163"/>
      <c r="I82" s="163"/>
      <c r="J82" s="163"/>
      <c r="K82" s="163"/>
      <c r="L82" s="163"/>
      <c r="M82" s="161"/>
      <c r="N82" s="161"/>
      <c r="O82" s="161"/>
      <c r="P82" s="161"/>
      <c r="Q82" s="161"/>
      <c r="R82" s="161"/>
      <c r="S82" s="158"/>
      <c r="T82" s="158"/>
      <c r="U82" s="158"/>
      <c r="V82" s="158"/>
      <c r="W82" s="158"/>
      <c r="X82" s="158"/>
      <c r="Y82" s="158"/>
      <c r="Z82" s="158"/>
      <c r="AA82" s="158"/>
      <c r="AB82" s="158"/>
      <c r="AC82" s="158"/>
      <c r="AD82" s="162"/>
    </row>
    <row r="83" spans="6:30" x14ac:dyDescent="0.25">
      <c r="F83" s="163"/>
      <c r="G83" s="163"/>
      <c r="H83" s="163"/>
      <c r="I83" s="163"/>
      <c r="J83" s="163"/>
      <c r="K83" s="163"/>
      <c r="L83" s="163"/>
      <c r="M83" s="161"/>
      <c r="N83" s="161"/>
      <c r="O83" s="161"/>
      <c r="P83" s="161"/>
      <c r="Q83" s="161"/>
      <c r="R83" s="161"/>
      <c r="S83" s="158"/>
      <c r="T83" s="158"/>
      <c r="U83" s="158"/>
      <c r="V83" s="158"/>
      <c r="W83" s="158"/>
      <c r="X83" s="158"/>
      <c r="Y83" s="158"/>
      <c r="Z83" s="158"/>
      <c r="AA83" s="158"/>
      <c r="AB83" s="158"/>
      <c r="AC83" s="158"/>
      <c r="AD83" s="162"/>
    </row>
    <row r="84" spans="6:30" x14ac:dyDescent="0.25">
      <c r="F84" s="163"/>
      <c r="G84" s="163"/>
      <c r="H84" s="163"/>
      <c r="I84" s="163"/>
      <c r="J84" s="163"/>
      <c r="K84" s="163"/>
      <c r="L84" s="163"/>
      <c r="M84" s="161"/>
      <c r="N84" s="161"/>
      <c r="O84" s="161"/>
      <c r="P84" s="161"/>
      <c r="Q84" s="161"/>
      <c r="R84" s="161"/>
      <c r="S84" s="158"/>
      <c r="T84" s="158"/>
      <c r="U84" s="158"/>
      <c r="V84" s="158"/>
      <c r="W84" s="158"/>
      <c r="X84" s="158"/>
      <c r="Y84" s="158"/>
      <c r="Z84" s="158"/>
      <c r="AA84" s="158"/>
      <c r="AB84" s="158"/>
      <c r="AC84" s="158"/>
      <c r="AD84" s="162"/>
    </row>
    <row r="85" spans="6:30" x14ac:dyDescent="0.25">
      <c r="F85" s="163"/>
      <c r="G85" s="163"/>
      <c r="H85" s="163"/>
      <c r="I85" s="163"/>
      <c r="J85" s="163"/>
      <c r="K85" s="163"/>
      <c r="L85" s="163"/>
      <c r="M85" s="161"/>
      <c r="N85" s="161"/>
      <c r="O85" s="161"/>
      <c r="P85" s="161"/>
      <c r="Q85" s="161"/>
      <c r="R85" s="161"/>
      <c r="S85" s="158"/>
      <c r="T85" s="158"/>
      <c r="U85" s="158"/>
      <c r="V85" s="158"/>
      <c r="W85" s="158"/>
      <c r="X85" s="158"/>
      <c r="Y85" s="158"/>
      <c r="Z85" s="158"/>
      <c r="AA85" s="158"/>
      <c r="AB85" s="158"/>
      <c r="AC85" s="158"/>
      <c r="AD85" s="162"/>
    </row>
    <row r="86" spans="6:30" x14ac:dyDescent="0.25">
      <c r="F86" s="163"/>
      <c r="G86" s="163"/>
      <c r="H86" s="163"/>
      <c r="I86" s="163"/>
      <c r="J86" s="163"/>
      <c r="K86" s="163"/>
      <c r="L86" s="163"/>
      <c r="M86" s="161"/>
      <c r="N86" s="161"/>
      <c r="O86" s="161"/>
      <c r="P86" s="161"/>
      <c r="Q86" s="161"/>
      <c r="R86" s="161"/>
      <c r="S86" s="158"/>
      <c r="T86" s="158"/>
      <c r="U86" s="158"/>
      <c r="V86" s="158"/>
      <c r="W86" s="158"/>
      <c r="X86" s="158"/>
      <c r="Y86" s="158"/>
      <c r="Z86" s="158"/>
      <c r="AA86" s="158"/>
      <c r="AB86" s="158"/>
      <c r="AC86" s="158"/>
      <c r="AD86" s="162"/>
    </row>
    <row r="87" spans="6:30" x14ac:dyDescent="0.25">
      <c r="F87" s="163"/>
      <c r="G87" s="163"/>
      <c r="H87" s="163"/>
      <c r="I87" s="163"/>
      <c r="J87" s="163"/>
      <c r="K87" s="163"/>
      <c r="L87" s="163"/>
      <c r="M87" s="161"/>
      <c r="N87" s="161"/>
      <c r="O87" s="161"/>
      <c r="P87" s="161"/>
      <c r="Q87" s="161"/>
      <c r="R87" s="161"/>
      <c r="S87" s="158"/>
      <c r="T87" s="158"/>
      <c r="U87" s="158"/>
      <c r="V87" s="158"/>
      <c r="W87" s="158"/>
      <c r="X87" s="158"/>
      <c r="Y87" s="158"/>
      <c r="Z87" s="158"/>
      <c r="AA87" s="158"/>
      <c r="AB87" s="158"/>
      <c r="AC87" s="158"/>
      <c r="AD87" s="162"/>
    </row>
    <row r="88" spans="6:30" x14ac:dyDescent="0.25">
      <c r="F88" s="163"/>
      <c r="G88" s="163"/>
      <c r="H88" s="163"/>
      <c r="I88" s="163"/>
      <c r="J88" s="163"/>
      <c r="K88" s="163"/>
      <c r="L88" s="163"/>
      <c r="M88" s="161"/>
      <c r="N88" s="161"/>
      <c r="O88" s="161"/>
      <c r="P88" s="161"/>
      <c r="Q88" s="161"/>
      <c r="R88" s="161"/>
      <c r="S88" s="158"/>
      <c r="T88" s="158"/>
      <c r="U88" s="158"/>
      <c r="V88" s="158"/>
      <c r="W88" s="158"/>
      <c r="X88" s="158"/>
      <c r="Y88" s="158"/>
      <c r="Z88" s="158"/>
      <c r="AA88" s="158"/>
      <c r="AB88" s="158"/>
      <c r="AC88" s="158"/>
      <c r="AD88" s="162"/>
    </row>
    <row r="89" spans="6:30" x14ac:dyDescent="0.25">
      <c r="F89" s="163"/>
      <c r="G89" s="163"/>
      <c r="H89" s="163"/>
      <c r="I89" s="163"/>
      <c r="J89" s="163"/>
      <c r="K89" s="163"/>
      <c r="L89" s="163"/>
      <c r="M89" s="161"/>
      <c r="N89" s="161"/>
      <c r="O89" s="161"/>
      <c r="P89" s="161"/>
      <c r="Q89" s="161"/>
      <c r="R89" s="161"/>
      <c r="S89" s="158"/>
      <c r="T89" s="158"/>
      <c r="U89" s="158"/>
      <c r="V89" s="158"/>
      <c r="W89" s="158"/>
      <c r="X89" s="158"/>
      <c r="Y89" s="158"/>
      <c r="Z89" s="158"/>
      <c r="AA89" s="158"/>
      <c r="AB89" s="158"/>
      <c r="AC89" s="158"/>
      <c r="AD89" s="162"/>
    </row>
    <row r="90" spans="6:30" x14ac:dyDescent="0.25">
      <c r="F90" s="163"/>
      <c r="G90" s="163"/>
      <c r="H90" s="163"/>
      <c r="I90" s="163"/>
      <c r="J90" s="163"/>
      <c r="K90" s="163"/>
      <c r="L90" s="163"/>
      <c r="M90" s="161"/>
      <c r="N90" s="161"/>
      <c r="O90" s="161"/>
      <c r="P90" s="161"/>
      <c r="Q90" s="161"/>
      <c r="R90" s="161"/>
      <c r="S90" s="158"/>
      <c r="T90" s="158"/>
      <c r="U90" s="158"/>
      <c r="V90" s="158"/>
      <c r="W90" s="158"/>
      <c r="X90" s="158"/>
      <c r="Y90" s="158"/>
      <c r="Z90" s="158"/>
      <c r="AA90" s="158"/>
      <c r="AB90" s="158"/>
      <c r="AC90" s="158"/>
      <c r="AD90" s="162"/>
    </row>
    <row r="91" spans="6:30" x14ac:dyDescent="0.25">
      <c r="F91" s="163"/>
      <c r="G91" s="163"/>
      <c r="H91" s="163"/>
      <c r="I91" s="163"/>
      <c r="J91" s="163"/>
      <c r="K91" s="163"/>
      <c r="L91" s="163"/>
      <c r="M91" s="161"/>
      <c r="N91" s="161"/>
      <c r="O91" s="161"/>
      <c r="P91" s="161"/>
      <c r="Q91" s="161"/>
      <c r="R91" s="161"/>
      <c r="S91" s="158"/>
      <c r="T91" s="158"/>
      <c r="U91" s="158"/>
      <c r="V91" s="158"/>
      <c r="W91" s="158"/>
      <c r="X91" s="158"/>
      <c r="Y91" s="158"/>
      <c r="Z91" s="158"/>
      <c r="AA91" s="158"/>
      <c r="AB91" s="158"/>
      <c r="AC91" s="158"/>
      <c r="AD91" s="162"/>
    </row>
    <row r="92" spans="6:30" x14ac:dyDescent="0.25">
      <c r="F92" s="163"/>
      <c r="G92" s="163"/>
      <c r="H92" s="163"/>
      <c r="I92" s="163"/>
      <c r="J92" s="163"/>
      <c r="K92" s="163"/>
      <c r="L92" s="163"/>
      <c r="M92" s="161"/>
      <c r="N92" s="161"/>
      <c r="O92" s="161"/>
      <c r="P92" s="161"/>
      <c r="Q92" s="161"/>
      <c r="R92" s="161"/>
      <c r="S92" s="158"/>
      <c r="T92" s="158"/>
      <c r="U92" s="158"/>
      <c r="V92" s="158"/>
      <c r="W92" s="158"/>
      <c r="X92" s="158"/>
      <c r="Y92" s="158"/>
      <c r="Z92" s="158"/>
      <c r="AA92" s="158"/>
      <c r="AB92" s="158"/>
      <c r="AC92" s="158"/>
      <c r="AD92" s="162"/>
    </row>
    <row r="93" spans="6:30" x14ac:dyDescent="0.25">
      <c r="F93" s="163"/>
      <c r="G93" s="163"/>
      <c r="H93" s="163"/>
      <c r="I93" s="163"/>
      <c r="J93" s="163"/>
      <c r="K93" s="163"/>
      <c r="L93" s="163"/>
      <c r="M93" s="161"/>
      <c r="N93" s="161"/>
      <c r="O93" s="161"/>
      <c r="P93" s="161"/>
      <c r="Q93" s="161"/>
      <c r="R93" s="161"/>
      <c r="S93" s="158"/>
      <c r="T93" s="158"/>
      <c r="U93" s="158"/>
      <c r="V93" s="158"/>
      <c r="W93" s="158"/>
      <c r="X93" s="158"/>
      <c r="Y93" s="158"/>
      <c r="Z93" s="158"/>
      <c r="AA93" s="158"/>
      <c r="AB93" s="158"/>
      <c r="AC93" s="158"/>
      <c r="AD93" s="162"/>
    </row>
    <row r="94" spans="6:30" x14ac:dyDescent="0.25">
      <c r="F94" s="163"/>
      <c r="G94" s="163"/>
      <c r="H94" s="163"/>
      <c r="I94" s="163"/>
      <c r="J94" s="163"/>
      <c r="K94" s="163"/>
      <c r="L94" s="163"/>
      <c r="M94" s="161"/>
      <c r="N94" s="161"/>
      <c r="O94" s="161"/>
      <c r="P94" s="161"/>
      <c r="Q94" s="161"/>
      <c r="R94" s="161"/>
      <c r="S94" s="158"/>
      <c r="T94" s="158"/>
      <c r="U94" s="158"/>
      <c r="V94" s="158"/>
      <c r="W94" s="158"/>
      <c r="X94" s="158"/>
      <c r="Y94" s="158"/>
      <c r="Z94" s="158"/>
      <c r="AA94" s="158"/>
      <c r="AB94" s="158"/>
      <c r="AC94" s="158"/>
      <c r="AD94" s="162"/>
    </row>
    <row r="95" spans="6:30" x14ac:dyDescent="0.25">
      <c r="F95" s="163"/>
      <c r="G95" s="163"/>
      <c r="H95" s="163"/>
      <c r="I95" s="163"/>
      <c r="J95" s="163"/>
      <c r="K95" s="163"/>
      <c r="L95" s="163"/>
      <c r="M95" s="161"/>
      <c r="N95" s="161"/>
      <c r="O95" s="161"/>
      <c r="P95" s="161"/>
      <c r="Q95" s="161"/>
      <c r="R95" s="161"/>
      <c r="S95" s="158"/>
      <c r="T95" s="158"/>
      <c r="U95" s="158"/>
      <c r="V95" s="158"/>
      <c r="W95" s="158"/>
      <c r="X95" s="158"/>
      <c r="Y95" s="158"/>
      <c r="Z95" s="158"/>
      <c r="AA95" s="158"/>
      <c r="AB95" s="158"/>
      <c r="AC95" s="158"/>
      <c r="AD95" s="162"/>
    </row>
    <row r="96" spans="6:30" x14ac:dyDescent="0.25">
      <c r="F96" s="163"/>
      <c r="G96" s="163"/>
      <c r="H96" s="163"/>
      <c r="I96" s="163"/>
      <c r="J96" s="163"/>
      <c r="K96" s="163"/>
      <c r="L96" s="163"/>
      <c r="M96" s="161"/>
      <c r="N96" s="161"/>
      <c r="O96" s="161"/>
      <c r="P96" s="161"/>
      <c r="Q96" s="161"/>
      <c r="R96" s="161"/>
      <c r="S96" s="158"/>
      <c r="T96" s="158"/>
      <c r="U96" s="158"/>
      <c r="V96" s="158"/>
      <c r="W96" s="158"/>
      <c r="X96" s="158"/>
      <c r="Y96" s="158"/>
      <c r="Z96" s="158"/>
      <c r="AA96" s="158"/>
      <c r="AB96" s="158"/>
      <c r="AC96" s="158"/>
      <c r="AD96" s="162"/>
    </row>
    <row r="97" spans="6:30" x14ac:dyDescent="0.25">
      <c r="F97" s="163"/>
      <c r="G97" s="163"/>
      <c r="H97" s="163"/>
      <c r="I97" s="163"/>
      <c r="J97" s="163"/>
      <c r="K97" s="163"/>
      <c r="L97" s="163"/>
      <c r="M97" s="161"/>
      <c r="N97" s="161"/>
      <c r="O97" s="161"/>
      <c r="P97" s="161"/>
      <c r="Q97" s="161"/>
      <c r="R97" s="161"/>
      <c r="S97" s="158"/>
      <c r="T97" s="158"/>
      <c r="U97" s="158"/>
      <c r="V97" s="158"/>
      <c r="W97" s="158"/>
      <c r="X97" s="158"/>
      <c r="Y97" s="158"/>
      <c r="Z97" s="158"/>
      <c r="AA97" s="158"/>
      <c r="AB97" s="158"/>
      <c r="AC97" s="158"/>
      <c r="AD97" s="162"/>
    </row>
    <row r="98" spans="6:30" x14ac:dyDescent="0.25">
      <c r="F98" s="163"/>
      <c r="G98" s="163"/>
      <c r="H98" s="163"/>
      <c r="I98" s="163"/>
      <c r="J98" s="163"/>
      <c r="K98" s="163"/>
      <c r="L98" s="163"/>
      <c r="M98" s="161"/>
      <c r="N98" s="161"/>
      <c r="O98" s="161"/>
      <c r="P98" s="161"/>
      <c r="Q98" s="161"/>
      <c r="R98" s="161"/>
      <c r="S98" s="158"/>
      <c r="T98" s="158"/>
      <c r="U98" s="158"/>
      <c r="V98" s="158"/>
      <c r="W98" s="158"/>
      <c r="X98" s="158"/>
      <c r="Y98" s="158"/>
      <c r="Z98" s="158"/>
      <c r="AA98" s="158"/>
      <c r="AB98" s="158"/>
      <c r="AC98" s="158"/>
      <c r="AD98" s="162"/>
    </row>
    <row r="99" spans="6:30" x14ac:dyDescent="0.25">
      <c r="F99" s="163"/>
      <c r="G99" s="163"/>
      <c r="H99" s="163"/>
      <c r="I99" s="163"/>
      <c r="J99" s="163"/>
      <c r="K99" s="163"/>
      <c r="L99" s="163"/>
      <c r="M99" s="161"/>
      <c r="N99" s="161"/>
      <c r="O99" s="161"/>
      <c r="P99" s="161"/>
      <c r="Q99" s="161"/>
      <c r="R99" s="161"/>
      <c r="S99" s="158"/>
      <c r="T99" s="158"/>
      <c r="U99" s="158"/>
      <c r="V99" s="158"/>
      <c r="W99" s="158"/>
      <c r="X99" s="158"/>
      <c r="Y99" s="158"/>
      <c r="Z99" s="158"/>
      <c r="AA99" s="158"/>
      <c r="AB99" s="158"/>
      <c r="AC99" s="158"/>
      <c r="AD99" s="162"/>
    </row>
    <row r="100" spans="6:30" x14ac:dyDescent="0.25">
      <c r="F100" s="163"/>
      <c r="G100" s="163"/>
      <c r="H100" s="163"/>
      <c r="I100" s="163"/>
      <c r="J100" s="163"/>
      <c r="K100" s="163"/>
      <c r="L100" s="163"/>
      <c r="M100" s="161"/>
      <c r="N100" s="161"/>
      <c r="O100" s="161"/>
      <c r="P100" s="161"/>
      <c r="Q100" s="161"/>
      <c r="R100" s="161"/>
      <c r="S100" s="158"/>
      <c r="T100" s="158"/>
      <c r="U100" s="158"/>
      <c r="V100" s="158"/>
      <c r="W100" s="158"/>
      <c r="X100" s="158"/>
      <c r="Y100" s="158"/>
      <c r="Z100" s="158"/>
      <c r="AA100" s="158"/>
      <c r="AB100" s="158"/>
      <c r="AC100" s="158"/>
      <c r="AD100" s="162"/>
    </row>
    <row r="101" spans="6:30" x14ac:dyDescent="0.25">
      <c r="F101" s="163"/>
      <c r="G101" s="163"/>
      <c r="H101" s="163"/>
      <c r="I101" s="163"/>
      <c r="J101" s="163"/>
      <c r="K101" s="163"/>
      <c r="L101" s="163"/>
      <c r="M101" s="161"/>
      <c r="N101" s="161"/>
      <c r="O101" s="161"/>
      <c r="P101" s="161"/>
      <c r="Q101" s="161"/>
      <c r="R101" s="161"/>
      <c r="S101" s="158"/>
      <c r="T101" s="158"/>
      <c r="U101" s="158"/>
      <c r="V101" s="158"/>
      <c r="W101" s="158"/>
      <c r="X101" s="158"/>
      <c r="Y101" s="158"/>
      <c r="Z101" s="158"/>
      <c r="AA101" s="158"/>
      <c r="AB101" s="158"/>
      <c r="AC101" s="158"/>
      <c r="AD101" s="162"/>
    </row>
    <row r="102" spans="6:30" x14ac:dyDescent="0.25">
      <c r="F102" s="163"/>
      <c r="G102" s="163"/>
      <c r="H102" s="163"/>
      <c r="I102" s="163"/>
      <c r="J102" s="163"/>
      <c r="K102" s="163"/>
      <c r="L102" s="163"/>
      <c r="M102" s="161"/>
      <c r="N102" s="161"/>
      <c r="O102" s="161"/>
      <c r="P102" s="161"/>
      <c r="Q102" s="161"/>
      <c r="R102" s="161"/>
      <c r="S102" s="158"/>
      <c r="T102" s="158"/>
      <c r="U102" s="158"/>
      <c r="V102" s="158"/>
      <c r="W102" s="158"/>
      <c r="X102" s="158"/>
      <c r="Y102" s="158"/>
      <c r="Z102" s="158"/>
      <c r="AA102" s="158"/>
      <c r="AB102" s="158"/>
      <c r="AC102" s="158"/>
      <c r="AD102" s="162"/>
    </row>
    <row r="103" spans="6:30" x14ac:dyDescent="0.25">
      <c r="F103" s="163"/>
      <c r="G103" s="163"/>
      <c r="H103" s="163"/>
      <c r="I103" s="163"/>
      <c r="J103" s="163"/>
      <c r="K103" s="163"/>
      <c r="L103" s="163"/>
      <c r="M103" s="161"/>
      <c r="N103" s="161"/>
      <c r="O103" s="161"/>
      <c r="P103" s="161"/>
      <c r="Q103" s="161"/>
      <c r="R103" s="161"/>
      <c r="S103" s="158"/>
      <c r="T103" s="158"/>
      <c r="U103" s="158"/>
      <c r="V103" s="158"/>
      <c r="W103" s="158"/>
      <c r="X103" s="158"/>
      <c r="Y103" s="158"/>
      <c r="Z103" s="158"/>
      <c r="AA103" s="158"/>
      <c r="AB103" s="158"/>
      <c r="AC103" s="158"/>
      <c r="AD103" s="162"/>
    </row>
    <row r="104" spans="6:30" x14ac:dyDescent="0.25">
      <c r="F104" s="163"/>
      <c r="G104" s="163"/>
      <c r="H104" s="163"/>
      <c r="I104" s="163"/>
      <c r="J104" s="163"/>
      <c r="K104" s="163"/>
      <c r="L104" s="163"/>
      <c r="M104" s="161"/>
      <c r="N104" s="161"/>
      <c r="O104" s="161"/>
      <c r="P104" s="161"/>
      <c r="Q104" s="161"/>
      <c r="R104" s="161"/>
      <c r="S104" s="158"/>
      <c r="T104" s="158"/>
      <c r="U104" s="158"/>
      <c r="V104" s="158"/>
      <c r="W104" s="158"/>
      <c r="X104" s="158"/>
      <c r="Y104" s="158"/>
      <c r="Z104" s="158"/>
      <c r="AA104" s="158"/>
      <c r="AB104" s="158"/>
      <c r="AC104" s="158"/>
      <c r="AD104" s="162"/>
    </row>
    <row r="105" spans="6:30" x14ac:dyDescent="0.25">
      <c r="F105" s="163"/>
      <c r="G105" s="163"/>
      <c r="H105" s="163"/>
      <c r="I105" s="163"/>
      <c r="J105" s="163"/>
      <c r="K105" s="163"/>
      <c r="L105" s="163"/>
      <c r="M105" s="161"/>
      <c r="N105" s="161"/>
      <c r="O105" s="161"/>
      <c r="P105" s="161"/>
      <c r="Q105" s="161"/>
      <c r="R105" s="161"/>
      <c r="S105" s="158"/>
      <c r="T105" s="158"/>
      <c r="U105" s="158"/>
      <c r="V105" s="158"/>
      <c r="W105" s="158"/>
      <c r="X105" s="158"/>
      <c r="Y105" s="158"/>
      <c r="Z105" s="158"/>
      <c r="AA105" s="158"/>
      <c r="AB105" s="158"/>
      <c r="AC105" s="158"/>
      <c r="AD105" s="162"/>
    </row>
    <row r="106" spans="6:30" x14ac:dyDescent="0.25">
      <c r="F106" s="163"/>
      <c r="G106" s="163"/>
      <c r="H106" s="163"/>
      <c r="I106" s="163"/>
      <c r="J106" s="163"/>
      <c r="K106" s="163"/>
      <c r="L106" s="163"/>
      <c r="M106" s="161"/>
      <c r="N106" s="161"/>
      <c r="O106" s="161"/>
      <c r="P106" s="161"/>
      <c r="Q106" s="161"/>
      <c r="R106" s="161"/>
      <c r="S106" s="158"/>
      <c r="T106" s="158"/>
      <c r="U106" s="158"/>
      <c r="V106" s="158"/>
      <c r="W106" s="158"/>
      <c r="X106" s="158"/>
      <c r="Y106" s="158"/>
      <c r="Z106" s="158"/>
      <c r="AA106" s="158"/>
      <c r="AB106" s="158"/>
      <c r="AC106" s="158"/>
      <c r="AD106" s="162"/>
    </row>
    <row r="107" spans="6:30" x14ac:dyDescent="0.25">
      <c r="F107" s="163"/>
      <c r="G107" s="163"/>
      <c r="H107" s="163"/>
      <c r="I107" s="163"/>
      <c r="J107" s="163"/>
      <c r="K107" s="163"/>
      <c r="L107" s="163"/>
      <c r="M107" s="161"/>
      <c r="N107" s="161"/>
      <c r="O107" s="161"/>
      <c r="P107" s="161"/>
      <c r="Q107" s="161"/>
      <c r="R107" s="161"/>
      <c r="S107" s="158"/>
      <c r="T107" s="158"/>
      <c r="U107" s="158"/>
      <c r="V107" s="158"/>
      <c r="W107" s="158"/>
      <c r="X107" s="158"/>
      <c r="Y107" s="158"/>
      <c r="Z107" s="158"/>
      <c r="AA107" s="158"/>
      <c r="AB107" s="158"/>
      <c r="AC107" s="158"/>
      <c r="AD107" s="162"/>
    </row>
    <row r="108" spans="6:30" x14ac:dyDescent="0.25">
      <c r="F108" s="163"/>
      <c r="G108" s="163"/>
      <c r="H108" s="163"/>
      <c r="I108" s="163"/>
      <c r="J108" s="163"/>
      <c r="K108" s="163"/>
      <c r="L108" s="163"/>
      <c r="M108" s="161"/>
      <c r="N108" s="161"/>
      <c r="O108" s="161"/>
      <c r="P108" s="161"/>
      <c r="Q108" s="161"/>
      <c r="R108" s="161"/>
      <c r="S108" s="158"/>
      <c r="T108" s="158"/>
      <c r="U108" s="158"/>
      <c r="V108" s="158"/>
      <c r="W108" s="158"/>
      <c r="X108" s="158"/>
      <c r="Y108" s="158"/>
      <c r="Z108" s="158"/>
      <c r="AA108" s="158"/>
      <c r="AB108" s="158"/>
      <c r="AC108" s="158"/>
      <c r="AD108" s="162"/>
    </row>
    <row r="109" spans="6:30" x14ac:dyDescent="0.25">
      <c r="F109" s="163"/>
      <c r="G109" s="163"/>
      <c r="H109" s="163"/>
      <c r="I109" s="163"/>
      <c r="J109" s="163"/>
      <c r="K109" s="163"/>
      <c r="L109" s="163"/>
      <c r="M109" s="161"/>
      <c r="N109" s="161"/>
      <c r="O109" s="161"/>
      <c r="P109" s="161"/>
      <c r="Q109" s="161"/>
      <c r="R109" s="161"/>
      <c r="S109" s="158"/>
      <c r="T109" s="158"/>
      <c r="U109" s="158"/>
      <c r="V109" s="158"/>
      <c r="W109" s="158"/>
      <c r="X109" s="158"/>
      <c r="Y109" s="158"/>
      <c r="Z109" s="158"/>
      <c r="AA109" s="158"/>
      <c r="AB109" s="158"/>
      <c r="AC109" s="158"/>
      <c r="AD109" s="162"/>
    </row>
    <row r="110" spans="6:30" x14ac:dyDescent="0.25">
      <c r="F110" s="163"/>
      <c r="G110" s="163"/>
      <c r="H110" s="163"/>
      <c r="I110" s="163"/>
      <c r="J110" s="163"/>
      <c r="K110" s="163"/>
      <c r="L110" s="163"/>
      <c r="M110" s="161"/>
      <c r="N110" s="161"/>
      <c r="O110" s="161"/>
      <c r="P110" s="161"/>
      <c r="Q110" s="161"/>
      <c r="R110" s="161"/>
      <c r="S110" s="158"/>
      <c r="T110" s="158"/>
      <c r="U110" s="158"/>
      <c r="V110" s="158"/>
      <c r="W110" s="158"/>
      <c r="X110" s="158"/>
      <c r="Y110" s="158"/>
      <c r="Z110" s="158"/>
      <c r="AA110" s="158"/>
      <c r="AB110" s="158"/>
      <c r="AC110" s="158"/>
      <c r="AD110" s="162"/>
    </row>
    <row r="111" spans="6:30" x14ac:dyDescent="0.25">
      <c r="F111" s="163"/>
      <c r="G111" s="163"/>
      <c r="H111" s="163"/>
      <c r="I111" s="163"/>
      <c r="J111" s="163"/>
      <c r="K111" s="163"/>
      <c r="L111" s="163"/>
      <c r="M111" s="161"/>
      <c r="N111" s="161"/>
      <c r="O111" s="161"/>
      <c r="P111" s="161"/>
      <c r="Q111" s="161"/>
      <c r="R111" s="161"/>
      <c r="S111" s="158"/>
      <c r="T111" s="158"/>
      <c r="U111" s="158"/>
      <c r="V111" s="158"/>
      <c r="W111" s="158"/>
      <c r="X111" s="158"/>
      <c r="Y111" s="158"/>
      <c r="Z111" s="158"/>
      <c r="AA111" s="158"/>
      <c r="AB111" s="158"/>
      <c r="AC111" s="158"/>
      <c r="AD111" s="162"/>
    </row>
    <row r="112" spans="6:30" x14ac:dyDescent="0.25">
      <c r="F112" s="163"/>
      <c r="G112" s="163"/>
      <c r="H112" s="163"/>
      <c r="I112" s="163"/>
      <c r="J112" s="163"/>
      <c r="K112" s="163"/>
      <c r="L112" s="163"/>
      <c r="M112" s="161"/>
      <c r="N112" s="161"/>
      <c r="O112" s="161"/>
      <c r="P112" s="161"/>
      <c r="Q112" s="161"/>
      <c r="R112" s="161"/>
      <c r="S112" s="158"/>
      <c r="T112" s="158"/>
      <c r="U112" s="158"/>
      <c r="V112" s="158"/>
      <c r="W112" s="158"/>
      <c r="X112" s="158"/>
      <c r="Y112" s="158"/>
      <c r="Z112" s="158"/>
      <c r="AA112" s="158"/>
      <c r="AB112" s="158"/>
      <c r="AC112" s="158"/>
      <c r="AD112" s="162"/>
    </row>
    <row r="113" spans="6:30" x14ac:dyDescent="0.25">
      <c r="F113" s="163"/>
      <c r="G113" s="163"/>
      <c r="H113" s="163"/>
      <c r="I113" s="163"/>
      <c r="J113" s="163"/>
      <c r="K113" s="163"/>
      <c r="L113" s="163"/>
      <c r="M113" s="161"/>
      <c r="N113" s="161"/>
      <c r="O113" s="161"/>
      <c r="P113" s="161"/>
      <c r="Q113" s="161"/>
      <c r="R113" s="161"/>
      <c r="S113" s="158"/>
      <c r="T113" s="158"/>
      <c r="U113" s="158"/>
      <c r="V113" s="158"/>
      <c r="W113" s="158"/>
      <c r="X113" s="158"/>
      <c r="Y113" s="158"/>
      <c r="Z113" s="158"/>
      <c r="AA113" s="158"/>
      <c r="AB113" s="158"/>
      <c r="AC113" s="158"/>
      <c r="AD113" s="162"/>
    </row>
    <row r="114" spans="6:30" x14ac:dyDescent="0.25">
      <c r="F114" s="163"/>
      <c r="G114" s="163"/>
      <c r="H114" s="163"/>
      <c r="I114" s="163"/>
      <c r="J114" s="163"/>
      <c r="K114" s="163"/>
      <c r="L114" s="163"/>
      <c r="M114" s="161"/>
      <c r="N114" s="161"/>
      <c r="O114" s="161"/>
      <c r="P114" s="161"/>
      <c r="Q114" s="161"/>
      <c r="R114" s="161"/>
      <c r="S114" s="158"/>
      <c r="T114" s="158"/>
      <c r="U114" s="158"/>
      <c r="V114" s="158"/>
      <c r="W114" s="158"/>
      <c r="X114" s="158"/>
      <c r="Y114" s="158"/>
      <c r="Z114" s="158"/>
      <c r="AA114" s="158"/>
      <c r="AB114" s="158"/>
      <c r="AC114" s="158"/>
      <c r="AD114" s="162"/>
    </row>
    <row r="115" spans="6:30" x14ac:dyDescent="0.25">
      <c r="F115" s="163"/>
      <c r="G115" s="163"/>
      <c r="H115" s="163"/>
      <c r="I115" s="163"/>
      <c r="J115" s="163"/>
      <c r="K115" s="163"/>
      <c r="L115" s="163"/>
      <c r="M115" s="161"/>
      <c r="N115" s="161"/>
      <c r="O115" s="161"/>
      <c r="P115" s="161"/>
      <c r="Q115" s="161"/>
      <c r="R115" s="161"/>
      <c r="S115" s="158"/>
      <c r="T115" s="158"/>
      <c r="U115" s="158"/>
      <c r="V115" s="158"/>
      <c r="W115" s="158"/>
      <c r="X115" s="158"/>
      <c r="Y115" s="158"/>
      <c r="Z115" s="158"/>
      <c r="AA115" s="158"/>
      <c r="AB115" s="158"/>
      <c r="AC115" s="158"/>
      <c r="AD115" s="162"/>
    </row>
    <row r="116" spans="6:30" x14ac:dyDescent="0.25">
      <c r="F116" s="163"/>
      <c r="G116" s="163"/>
      <c r="H116" s="163"/>
      <c r="I116" s="163"/>
      <c r="J116" s="163"/>
      <c r="K116" s="163"/>
      <c r="L116" s="163"/>
      <c r="M116" s="161"/>
      <c r="N116" s="161"/>
      <c r="O116" s="161"/>
      <c r="P116" s="161"/>
      <c r="Q116" s="161"/>
      <c r="R116" s="161"/>
      <c r="S116" s="158"/>
      <c r="T116" s="158"/>
      <c r="U116" s="158"/>
      <c r="V116" s="158"/>
      <c r="W116" s="158"/>
      <c r="X116" s="158"/>
      <c r="Y116" s="158"/>
      <c r="Z116" s="158"/>
      <c r="AA116" s="158"/>
      <c r="AB116" s="158"/>
      <c r="AC116" s="158"/>
      <c r="AD116" s="162"/>
    </row>
    <row r="117" spans="6:30" x14ac:dyDescent="0.25">
      <c r="F117" s="163"/>
      <c r="G117" s="163"/>
      <c r="H117" s="163"/>
      <c r="I117" s="163"/>
      <c r="J117" s="163"/>
      <c r="K117" s="163"/>
      <c r="L117" s="163"/>
      <c r="M117" s="161"/>
      <c r="N117" s="161"/>
      <c r="O117" s="161"/>
      <c r="P117" s="161"/>
      <c r="Q117" s="161"/>
      <c r="R117" s="161"/>
      <c r="S117" s="158"/>
      <c r="T117" s="158"/>
      <c r="U117" s="158"/>
      <c r="V117" s="158"/>
      <c r="W117" s="158"/>
      <c r="X117" s="158"/>
      <c r="Y117" s="158"/>
      <c r="Z117" s="158"/>
      <c r="AA117" s="158"/>
      <c r="AB117" s="158"/>
      <c r="AC117" s="158"/>
      <c r="AD117" s="162"/>
    </row>
    <row r="118" spans="6:30" x14ac:dyDescent="0.25">
      <c r="F118" s="163"/>
      <c r="G118" s="163"/>
      <c r="H118" s="163"/>
      <c r="I118" s="163"/>
      <c r="J118" s="163"/>
      <c r="K118" s="163"/>
      <c r="L118" s="163"/>
      <c r="M118" s="161"/>
      <c r="N118" s="161"/>
      <c r="O118" s="161"/>
      <c r="P118" s="161"/>
      <c r="Q118" s="161"/>
      <c r="R118" s="161"/>
      <c r="S118" s="158"/>
      <c r="T118" s="158"/>
      <c r="U118" s="158"/>
      <c r="V118" s="158"/>
      <c r="W118" s="158"/>
      <c r="X118" s="158"/>
      <c r="Y118" s="158"/>
      <c r="Z118" s="158"/>
      <c r="AA118" s="158"/>
      <c r="AB118" s="158"/>
      <c r="AC118" s="158"/>
      <c r="AD118" s="162"/>
    </row>
    <row r="119" spans="6:30" x14ac:dyDescent="0.25">
      <c r="F119" s="163"/>
      <c r="G119" s="163"/>
      <c r="H119" s="163"/>
      <c r="I119" s="163"/>
      <c r="J119" s="163"/>
      <c r="K119" s="163"/>
      <c r="L119" s="163"/>
      <c r="M119" s="161"/>
      <c r="N119" s="161"/>
      <c r="O119" s="161"/>
      <c r="P119" s="161"/>
      <c r="Q119" s="161"/>
      <c r="R119" s="161"/>
      <c r="S119" s="158"/>
      <c r="T119" s="158"/>
      <c r="U119" s="158"/>
      <c r="V119" s="158"/>
      <c r="W119" s="158"/>
      <c r="X119" s="158"/>
      <c r="Y119" s="158"/>
      <c r="Z119" s="158"/>
      <c r="AA119" s="158"/>
      <c r="AB119" s="158"/>
      <c r="AC119" s="158"/>
      <c r="AD119" s="162"/>
    </row>
    <row r="120" spans="6:30" x14ac:dyDescent="0.25">
      <c r="F120" s="163"/>
      <c r="G120" s="163"/>
      <c r="H120" s="163"/>
      <c r="I120" s="163"/>
      <c r="J120" s="163"/>
      <c r="K120" s="163"/>
      <c r="L120" s="163"/>
      <c r="M120" s="161"/>
      <c r="N120" s="161"/>
      <c r="O120" s="161"/>
      <c r="P120" s="161"/>
      <c r="Q120" s="161"/>
      <c r="R120" s="161"/>
      <c r="S120" s="158"/>
      <c r="T120" s="158"/>
      <c r="U120" s="158"/>
      <c r="V120" s="158"/>
      <c r="W120" s="158"/>
      <c r="X120" s="158"/>
      <c r="Y120" s="158"/>
      <c r="Z120" s="158"/>
      <c r="AA120" s="158"/>
      <c r="AB120" s="158"/>
      <c r="AC120" s="158"/>
      <c r="AD120" s="162"/>
    </row>
    <row r="121" spans="6:30" x14ac:dyDescent="0.25">
      <c r="F121" s="163"/>
      <c r="G121" s="163"/>
      <c r="H121" s="163"/>
      <c r="I121" s="163"/>
      <c r="J121" s="163"/>
      <c r="K121" s="163"/>
      <c r="L121" s="163"/>
      <c r="M121" s="161"/>
      <c r="N121" s="161"/>
      <c r="O121" s="161"/>
      <c r="P121" s="161"/>
      <c r="Q121" s="161"/>
      <c r="R121" s="161"/>
      <c r="S121" s="158"/>
      <c r="T121" s="158"/>
      <c r="U121" s="158"/>
      <c r="V121" s="158"/>
      <c r="W121" s="158"/>
      <c r="X121" s="158"/>
      <c r="Y121" s="158"/>
      <c r="Z121" s="158"/>
      <c r="AA121" s="158"/>
      <c r="AB121" s="158"/>
      <c r="AC121" s="158"/>
      <c r="AD121" s="162"/>
    </row>
    <row r="122" spans="6:30" x14ac:dyDescent="0.25">
      <c r="F122" s="163"/>
      <c r="G122" s="163"/>
      <c r="H122" s="163"/>
      <c r="I122" s="163"/>
      <c r="J122" s="163"/>
      <c r="K122" s="163"/>
      <c r="L122" s="163"/>
      <c r="M122" s="161"/>
      <c r="N122" s="161"/>
      <c r="O122" s="161"/>
      <c r="P122" s="161"/>
      <c r="Q122" s="161"/>
      <c r="R122" s="161"/>
      <c r="S122" s="158"/>
      <c r="T122" s="158"/>
      <c r="U122" s="158"/>
      <c r="V122" s="158"/>
      <c r="W122" s="158"/>
      <c r="X122" s="158"/>
      <c r="Y122" s="158"/>
      <c r="Z122" s="158"/>
      <c r="AA122" s="158"/>
      <c r="AB122" s="158"/>
      <c r="AC122" s="158"/>
      <c r="AD122" s="162"/>
    </row>
    <row r="123" spans="6:30" x14ac:dyDescent="0.25">
      <c r="F123" s="163"/>
      <c r="G123" s="163"/>
      <c r="H123" s="163"/>
      <c r="I123" s="163"/>
      <c r="J123" s="163"/>
      <c r="K123" s="163"/>
      <c r="L123" s="163"/>
      <c r="M123" s="161"/>
      <c r="N123" s="161"/>
      <c r="O123" s="161"/>
      <c r="P123" s="161"/>
      <c r="Q123" s="161"/>
      <c r="R123" s="161"/>
      <c r="S123" s="158"/>
      <c r="T123" s="158"/>
      <c r="U123" s="158"/>
      <c r="V123" s="158"/>
      <c r="W123" s="158"/>
      <c r="X123" s="158"/>
      <c r="Y123" s="158"/>
      <c r="Z123" s="158"/>
      <c r="AA123" s="158"/>
      <c r="AB123" s="158"/>
      <c r="AC123" s="158"/>
      <c r="AD123" s="162"/>
    </row>
    <row r="124" spans="6:30" x14ac:dyDescent="0.25">
      <c r="F124" s="163"/>
      <c r="G124" s="163"/>
      <c r="H124" s="163"/>
      <c r="I124" s="163"/>
      <c r="J124" s="163"/>
      <c r="K124" s="163"/>
      <c r="L124" s="163"/>
      <c r="M124" s="161"/>
      <c r="N124" s="161"/>
      <c r="O124" s="161"/>
      <c r="P124" s="161"/>
      <c r="Q124" s="161"/>
      <c r="R124" s="161"/>
      <c r="S124" s="158"/>
      <c r="T124" s="158"/>
      <c r="U124" s="158"/>
      <c r="V124" s="158"/>
      <c r="W124" s="158"/>
      <c r="X124" s="158"/>
      <c r="Y124" s="158"/>
      <c r="Z124" s="158"/>
      <c r="AA124" s="158"/>
      <c r="AB124" s="158"/>
      <c r="AC124" s="158"/>
      <c r="AD124" s="162"/>
    </row>
    <row r="125" spans="6:30" x14ac:dyDescent="0.25">
      <c r="F125" s="163"/>
      <c r="G125" s="163"/>
      <c r="H125" s="163"/>
      <c r="I125" s="163"/>
      <c r="J125" s="163"/>
      <c r="K125" s="163"/>
      <c r="L125" s="163"/>
      <c r="M125" s="161"/>
      <c r="N125" s="161"/>
      <c r="O125" s="161"/>
      <c r="P125" s="161"/>
      <c r="Q125" s="161"/>
      <c r="R125" s="161"/>
      <c r="S125" s="158"/>
      <c r="T125" s="158"/>
      <c r="U125" s="158"/>
      <c r="V125" s="158"/>
      <c r="W125" s="158"/>
      <c r="X125" s="158"/>
      <c r="Y125" s="158"/>
      <c r="Z125" s="158"/>
      <c r="AA125" s="158"/>
      <c r="AB125" s="158"/>
      <c r="AC125" s="158"/>
      <c r="AD125" s="162"/>
    </row>
    <row r="126" spans="6:30" x14ac:dyDescent="0.25">
      <c r="F126" s="163"/>
      <c r="G126" s="163"/>
      <c r="H126" s="163"/>
      <c r="I126" s="163"/>
      <c r="J126" s="163"/>
      <c r="K126" s="163"/>
      <c r="L126" s="163"/>
      <c r="M126" s="161"/>
      <c r="N126" s="161"/>
      <c r="O126" s="161"/>
      <c r="P126" s="161"/>
      <c r="Q126" s="161"/>
      <c r="R126" s="161"/>
      <c r="S126" s="158"/>
      <c r="T126" s="158"/>
      <c r="U126" s="158"/>
      <c r="V126" s="158"/>
      <c r="W126" s="158"/>
      <c r="X126" s="158"/>
      <c r="Y126" s="158"/>
      <c r="Z126" s="158"/>
      <c r="AA126" s="158"/>
      <c r="AB126" s="158"/>
      <c r="AC126" s="158"/>
      <c r="AD126" s="162"/>
    </row>
    <row r="127" spans="6:30" x14ac:dyDescent="0.25">
      <c r="F127" s="163"/>
      <c r="G127" s="163"/>
      <c r="H127" s="163"/>
      <c r="I127" s="163"/>
      <c r="J127" s="163"/>
      <c r="K127" s="163"/>
      <c r="L127" s="163"/>
      <c r="M127" s="161"/>
      <c r="N127" s="161"/>
      <c r="O127" s="161"/>
      <c r="P127" s="161"/>
      <c r="Q127" s="161"/>
      <c r="R127" s="161"/>
      <c r="S127" s="158"/>
      <c r="T127" s="158"/>
      <c r="U127" s="158"/>
      <c r="V127" s="158"/>
      <c r="W127" s="158"/>
      <c r="X127" s="158"/>
      <c r="Y127" s="158"/>
      <c r="Z127" s="158"/>
      <c r="AA127" s="158"/>
      <c r="AB127" s="158"/>
      <c r="AC127" s="158"/>
      <c r="AD127" s="162"/>
    </row>
    <row r="128" spans="6:30" x14ac:dyDescent="0.25">
      <c r="F128" s="163"/>
      <c r="G128" s="163"/>
      <c r="H128" s="163"/>
      <c r="I128" s="163"/>
      <c r="J128" s="163"/>
      <c r="K128" s="163"/>
      <c r="L128" s="163"/>
      <c r="M128" s="161"/>
      <c r="N128" s="161"/>
      <c r="O128" s="161"/>
      <c r="P128" s="161"/>
      <c r="Q128" s="161"/>
      <c r="R128" s="161"/>
      <c r="S128" s="158"/>
      <c r="T128" s="158"/>
      <c r="U128" s="158"/>
      <c r="V128" s="158"/>
      <c r="W128" s="158"/>
      <c r="X128" s="158"/>
      <c r="Y128" s="158"/>
      <c r="Z128" s="158"/>
      <c r="AA128" s="158"/>
      <c r="AB128" s="158"/>
      <c r="AC128" s="158"/>
      <c r="AD128" s="162"/>
    </row>
    <row r="129" spans="6:30" x14ac:dyDescent="0.25">
      <c r="F129" s="163"/>
      <c r="G129" s="163"/>
      <c r="H129" s="163"/>
      <c r="I129" s="163"/>
      <c r="J129" s="163"/>
      <c r="K129" s="163"/>
      <c r="L129" s="163"/>
      <c r="M129" s="161"/>
      <c r="N129" s="161"/>
      <c r="O129" s="161"/>
      <c r="P129" s="161"/>
      <c r="Q129" s="161"/>
      <c r="R129" s="161"/>
      <c r="S129" s="158"/>
      <c r="T129" s="158"/>
      <c r="U129" s="158"/>
      <c r="V129" s="158"/>
      <c r="W129" s="158"/>
      <c r="X129" s="158"/>
      <c r="Y129" s="158"/>
      <c r="Z129" s="158"/>
      <c r="AA129" s="158"/>
      <c r="AB129" s="158"/>
      <c r="AC129" s="158"/>
      <c r="AD129" s="162"/>
    </row>
    <row r="130" spans="6:30" x14ac:dyDescent="0.25">
      <c r="F130" s="163"/>
      <c r="G130" s="163"/>
      <c r="H130" s="163"/>
      <c r="I130" s="163"/>
      <c r="J130" s="163"/>
      <c r="K130" s="163"/>
      <c r="L130" s="163"/>
      <c r="M130" s="161"/>
      <c r="N130" s="161"/>
      <c r="O130" s="161"/>
      <c r="P130" s="161"/>
      <c r="Q130" s="161"/>
      <c r="R130" s="161"/>
      <c r="S130" s="158"/>
      <c r="T130" s="158"/>
      <c r="U130" s="158"/>
      <c r="V130" s="158"/>
      <c r="W130" s="158"/>
      <c r="X130" s="158"/>
      <c r="Y130" s="158"/>
      <c r="Z130" s="158"/>
      <c r="AA130" s="158"/>
      <c r="AB130" s="158"/>
      <c r="AC130" s="158"/>
      <c r="AD130" s="162"/>
    </row>
    <row r="131" spans="6:30" x14ac:dyDescent="0.25">
      <c r="F131" s="163"/>
      <c r="G131" s="163"/>
      <c r="H131" s="163"/>
      <c r="I131" s="163"/>
      <c r="J131" s="163"/>
      <c r="K131" s="163"/>
      <c r="L131" s="163"/>
      <c r="M131" s="161"/>
      <c r="N131" s="161"/>
      <c r="O131" s="161"/>
      <c r="P131" s="161"/>
      <c r="Q131" s="161"/>
      <c r="R131" s="161"/>
      <c r="S131" s="158"/>
      <c r="T131" s="158"/>
      <c r="U131" s="158"/>
      <c r="V131" s="158"/>
      <c r="W131" s="158"/>
      <c r="X131" s="158"/>
      <c r="Y131" s="158"/>
      <c r="Z131" s="158"/>
      <c r="AA131" s="158"/>
      <c r="AB131" s="158"/>
      <c r="AC131" s="158"/>
      <c r="AD131" s="162"/>
    </row>
    <row r="132" spans="6:30" x14ac:dyDescent="0.25">
      <c r="F132" s="163"/>
      <c r="G132" s="163"/>
      <c r="H132" s="163"/>
      <c r="I132" s="163"/>
      <c r="J132" s="163"/>
      <c r="K132" s="163"/>
      <c r="L132" s="163"/>
      <c r="M132" s="161"/>
      <c r="N132" s="161"/>
      <c r="O132" s="161"/>
      <c r="P132" s="161"/>
      <c r="Q132" s="161"/>
      <c r="R132" s="161"/>
      <c r="S132" s="158"/>
      <c r="T132" s="158"/>
      <c r="U132" s="158"/>
      <c r="V132" s="158"/>
      <c r="W132" s="158"/>
      <c r="X132" s="158"/>
      <c r="Y132" s="158"/>
      <c r="Z132" s="158"/>
      <c r="AA132" s="158"/>
      <c r="AB132" s="158"/>
      <c r="AC132" s="158"/>
      <c r="AD132" s="162"/>
    </row>
    <row r="133" spans="6:30" x14ac:dyDescent="0.25">
      <c r="F133" s="163"/>
      <c r="G133" s="163"/>
      <c r="H133" s="163"/>
      <c r="I133" s="163"/>
      <c r="J133" s="163"/>
      <c r="K133" s="163"/>
      <c r="L133" s="163"/>
      <c r="M133" s="161"/>
      <c r="N133" s="161"/>
      <c r="O133" s="161"/>
      <c r="P133" s="161"/>
      <c r="Q133" s="161"/>
      <c r="R133" s="161"/>
      <c r="S133" s="158"/>
      <c r="T133" s="158"/>
      <c r="U133" s="158"/>
      <c r="V133" s="158"/>
      <c r="W133" s="158"/>
      <c r="X133" s="158"/>
      <c r="Y133" s="158"/>
      <c r="Z133" s="158"/>
      <c r="AA133" s="158"/>
      <c r="AB133" s="158"/>
      <c r="AC133" s="158"/>
      <c r="AD133" s="162"/>
    </row>
    <row r="134" spans="6:30" x14ac:dyDescent="0.25">
      <c r="F134" s="163"/>
      <c r="G134" s="163"/>
      <c r="H134" s="163"/>
      <c r="I134" s="163"/>
      <c r="J134" s="163"/>
      <c r="K134" s="163"/>
      <c r="L134" s="163"/>
      <c r="M134" s="161"/>
      <c r="N134" s="161"/>
      <c r="O134" s="161"/>
      <c r="P134" s="161"/>
      <c r="Q134" s="161"/>
      <c r="R134" s="161"/>
      <c r="S134" s="158"/>
      <c r="T134" s="158"/>
      <c r="U134" s="158"/>
      <c r="V134" s="158"/>
      <c r="W134" s="158"/>
      <c r="X134" s="158"/>
      <c r="Y134" s="158"/>
      <c r="Z134" s="158"/>
      <c r="AA134" s="158"/>
      <c r="AB134" s="158"/>
      <c r="AC134" s="158"/>
      <c r="AD134" s="162"/>
    </row>
    <row r="135" spans="6:30" x14ac:dyDescent="0.25">
      <c r="F135" s="163"/>
      <c r="G135" s="163"/>
      <c r="H135" s="163"/>
      <c r="I135" s="163"/>
      <c r="J135" s="163"/>
      <c r="K135" s="163"/>
      <c r="L135" s="163"/>
      <c r="M135" s="161"/>
      <c r="N135" s="161"/>
      <c r="O135" s="161"/>
      <c r="P135" s="161"/>
      <c r="Q135" s="161"/>
      <c r="R135" s="161"/>
      <c r="S135" s="158"/>
      <c r="T135" s="158"/>
      <c r="U135" s="158"/>
      <c r="V135" s="158"/>
      <c r="W135" s="158"/>
      <c r="X135" s="158"/>
      <c r="Y135" s="158"/>
      <c r="Z135" s="158"/>
      <c r="AA135" s="158"/>
      <c r="AB135" s="158"/>
      <c r="AC135" s="158"/>
      <c r="AD135" s="162"/>
    </row>
    <row r="136" spans="6:30" x14ac:dyDescent="0.25">
      <c r="F136" s="163"/>
      <c r="G136" s="163"/>
      <c r="H136" s="163"/>
      <c r="I136" s="163"/>
      <c r="J136" s="163"/>
      <c r="K136" s="163"/>
      <c r="L136" s="163"/>
      <c r="M136" s="161"/>
      <c r="N136" s="161"/>
      <c r="O136" s="161"/>
      <c r="P136" s="161"/>
      <c r="Q136" s="161"/>
      <c r="R136" s="161"/>
      <c r="S136" s="158"/>
      <c r="T136" s="158"/>
      <c r="U136" s="158"/>
      <c r="V136" s="158"/>
      <c r="W136" s="158"/>
      <c r="X136" s="158"/>
      <c r="Y136" s="158"/>
      <c r="Z136" s="158"/>
      <c r="AA136" s="158"/>
      <c r="AB136" s="158"/>
      <c r="AC136" s="158"/>
      <c r="AD136" s="162"/>
    </row>
    <row r="137" spans="6:30" x14ac:dyDescent="0.25">
      <c r="F137" s="163"/>
      <c r="G137" s="163"/>
      <c r="H137" s="163"/>
      <c r="I137" s="163"/>
      <c r="J137" s="163"/>
      <c r="K137" s="163"/>
      <c r="L137" s="163"/>
      <c r="M137" s="161"/>
      <c r="N137" s="161"/>
      <c r="O137" s="161"/>
      <c r="P137" s="161"/>
      <c r="Q137" s="161"/>
      <c r="R137" s="161"/>
      <c r="S137" s="158"/>
      <c r="T137" s="158"/>
      <c r="U137" s="158"/>
      <c r="V137" s="158"/>
      <c r="W137" s="158"/>
      <c r="X137" s="158"/>
      <c r="Y137" s="158"/>
      <c r="Z137" s="158"/>
      <c r="AA137" s="158"/>
      <c r="AB137" s="158"/>
      <c r="AC137" s="158"/>
      <c r="AD137" s="162"/>
    </row>
    <row r="138" spans="6:30" x14ac:dyDescent="0.25">
      <c r="F138" s="163"/>
      <c r="G138" s="163"/>
      <c r="H138" s="163"/>
      <c r="I138" s="163"/>
      <c r="J138" s="163"/>
      <c r="K138" s="163"/>
      <c r="L138" s="163"/>
      <c r="M138" s="161"/>
      <c r="N138" s="161"/>
      <c r="O138" s="161"/>
      <c r="P138" s="161"/>
      <c r="Q138" s="161"/>
      <c r="R138" s="161"/>
      <c r="S138" s="158"/>
      <c r="T138" s="158"/>
      <c r="U138" s="158"/>
      <c r="V138" s="158"/>
      <c r="W138" s="158"/>
      <c r="X138" s="158"/>
      <c r="Y138" s="158"/>
      <c r="Z138" s="158"/>
      <c r="AA138" s="158"/>
      <c r="AB138" s="158"/>
      <c r="AC138" s="158"/>
      <c r="AD138" s="162"/>
    </row>
    <row r="139" spans="6:30" x14ac:dyDescent="0.25">
      <c r="F139" s="163"/>
      <c r="G139" s="163"/>
      <c r="H139" s="163"/>
      <c r="I139" s="163"/>
      <c r="J139" s="163"/>
      <c r="K139" s="163"/>
      <c r="L139" s="163"/>
      <c r="M139" s="161"/>
      <c r="N139" s="161"/>
      <c r="O139" s="161"/>
      <c r="P139" s="161"/>
      <c r="Q139" s="161"/>
      <c r="R139" s="161"/>
      <c r="S139" s="158"/>
      <c r="T139" s="158"/>
      <c r="U139" s="158"/>
      <c r="V139" s="158"/>
      <c r="W139" s="158"/>
      <c r="X139" s="158"/>
      <c r="Y139" s="158"/>
      <c r="Z139" s="158"/>
      <c r="AA139" s="158"/>
      <c r="AB139" s="158"/>
      <c r="AC139" s="158"/>
      <c r="AD139" s="162"/>
    </row>
    <row r="140" spans="6:30" x14ac:dyDescent="0.25">
      <c r="F140" s="163"/>
      <c r="G140" s="163"/>
      <c r="H140" s="163"/>
      <c r="I140" s="163"/>
      <c r="J140" s="163"/>
      <c r="K140" s="163"/>
      <c r="L140" s="163"/>
      <c r="M140" s="161"/>
      <c r="N140" s="161"/>
      <c r="O140" s="161"/>
      <c r="P140" s="161"/>
      <c r="Q140" s="161"/>
      <c r="R140" s="161"/>
      <c r="S140" s="158"/>
      <c r="T140" s="158"/>
      <c r="U140" s="158"/>
      <c r="V140" s="158"/>
      <c r="W140" s="158"/>
      <c r="X140" s="158"/>
      <c r="Y140" s="158"/>
      <c r="Z140" s="158"/>
      <c r="AA140" s="158"/>
      <c r="AB140" s="158"/>
      <c r="AC140" s="158"/>
      <c r="AD140" s="162"/>
    </row>
    <row r="141" spans="6:30" x14ac:dyDescent="0.25">
      <c r="F141" s="163"/>
      <c r="G141" s="163"/>
      <c r="H141" s="163"/>
      <c r="I141" s="163"/>
      <c r="J141" s="163"/>
      <c r="K141" s="163"/>
      <c r="L141" s="163"/>
      <c r="M141" s="161"/>
      <c r="N141" s="161"/>
      <c r="O141" s="161"/>
      <c r="P141" s="161"/>
      <c r="Q141" s="161"/>
      <c r="R141" s="161"/>
      <c r="S141" s="158"/>
      <c r="T141" s="158"/>
      <c r="U141" s="158"/>
      <c r="V141" s="158"/>
      <c r="W141" s="158"/>
      <c r="X141" s="158"/>
      <c r="Y141" s="158"/>
      <c r="Z141" s="158"/>
      <c r="AA141" s="158"/>
      <c r="AB141" s="158"/>
      <c r="AC141" s="158"/>
      <c r="AD141" s="162"/>
    </row>
    <row r="142" spans="6:30" x14ac:dyDescent="0.25">
      <c r="F142" s="163"/>
      <c r="G142" s="163"/>
      <c r="H142" s="163"/>
      <c r="I142" s="163"/>
      <c r="J142" s="163"/>
      <c r="K142" s="163"/>
      <c r="L142" s="163"/>
      <c r="M142" s="161"/>
      <c r="N142" s="161"/>
      <c r="O142" s="161"/>
      <c r="P142" s="161"/>
      <c r="Q142" s="161"/>
      <c r="R142" s="161"/>
      <c r="S142" s="158"/>
      <c r="T142" s="158"/>
      <c r="U142" s="158"/>
      <c r="V142" s="158"/>
      <c r="W142" s="158"/>
      <c r="X142" s="158"/>
      <c r="Y142" s="158"/>
      <c r="Z142" s="158"/>
      <c r="AA142" s="158"/>
      <c r="AB142" s="158"/>
      <c r="AC142" s="158"/>
      <c r="AD142" s="162"/>
    </row>
    <row r="143" spans="6:30" x14ac:dyDescent="0.25">
      <c r="F143" s="163"/>
      <c r="G143" s="163"/>
      <c r="H143" s="163"/>
      <c r="I143" s="163"/>
      <c r="J143" s="163"/>
      <c r="K143" s="163"/>
      <c r="L143" s="163"/>
      <c r="M143" s="161"/>
      <c r="N143" s="161"/>
      <c r="O143" s="161"/>
      <c r="P143" s="161"/>
      <c r="Q143" s="161"/>
      <c r="R143" s="161"/>
      <c r="S143" s="158"/>
      <c r="T143" s="158"/>
      <c r="U143" s="158"/>
      <c r="V143" s="158"/>
      <c r="W143" s="158"/>
      <c r="X143" s="158"/>
      <c r="Y143" s="158"/>
      <c r="Z143" s="158"/>
      <c r="AA143" s="158"/>
      <c r="AB143" s="158"/>
      <c r="AC143" s="158"/>
      <c r="AD143" s="162"/>
    </row>
    <row r="144" spans="6:30" x14ac:dyDescent="0.25">
      <c r="F144" s="163"/>
      <c r="G144" s="163"/>
      <c r="H144" s="163"/>
      <c r="I144" s="163"/>
      <c r="J144" s="163"/>
      <c r="K144" s="163"/>
      <c r="L144" s="163"/>
      <c r="M144" s="161"/>
      <c r="N144" s="161"/>
      <c r="O144" s="161"/>
      <c r="P144" s="161"/>
      <c r="Q144" s="161"/>
      <c r="R144" s="161"/>
      <c r="S144" s="158"/>
      <c r="T144" s="158"/>
      <c r="U144" s="158"/>
      <c r="V144" s="158"/>
      <c r="W144" s="158"/>
      <c r="X144" s="158"/>
      <c r="Y144" s="158"/>
      <c r="Z144" s="158"/>
      <c r="AA144" s="158"/>
      <c r="AB144" s="158"/>
      <c r="AC144" s="158"/>
      <c r="AD144" s="162"/>
    </row>
    <row r="145" spans="6:30" x14ac:dyDescent="0.25">
      <c r="F145" s="163"/>
      <c r="G145" s="163"/>
      <c r="H145" s="163"/>
      <c r="I145" s="163"/>
      <c r="J145" s="163"/>
      <c r="K145" s="163"/>
      <c r="L145" s="163"/>
      <c r="M145" s="161"/>
      <c r="N145" s="161"/>
      <c r="O145" s="161"/>
      <c r="P145" s="161"/>
      <c r="Q145" s="161"/>
      <c r="R145" s="161"/>
      <c r="S145" s="158"/>
      <c r="T145" s="158"/>
      <c r="U145" s="158"/>
      <c r="V145" s="158"/>
      <c r="W145" s="158"/>
      <c r="X145" s="158"/>
      <c r="Y145" s="158"/>
      <c r="Z145" s="158"/>
      <c r="AA145" s="158"/>
      <c r="AB145" s="158"/>
      <c r="AC145" s="158"/>
      <c r="AD145" s="162"/>
    </row>
    <row r="146" spans="6:30" x14ac:dyDescent="0.25">
      <c r="F146" s="163"/>
      <c r="G146" s="163"/>
      <c r="H146" s="163"/>
      <c r="I146" s="163"/>
      <c r="J146" s="163"/>
      <c r="K146" s="163"/>
      <c r="L146" s="163"/>
      <c r="M146" s="161"/>
      <c r="N146" s="161"/>
      <c r="O146" s="161"/>
      <c r="P146" s="161"/>
      <c r="Q146" s="161"/>
      <c r="R146" s="161"/>
      <c r="S146" s="158"/>
      <c r="T146" s="158"/>
      <c r="U146" s="158"/>
      <c r="V146" s="158"/>
      <c r="W146" s="158"/>
      <c r="X146" s="158"/>
      <c r="Y146" s="158"/>
      <c r="Z146" s="158"/>
      <c r="AA146" s="158"/>
      <c r="AB146" s="158"/>
      <c r="AC146" s="158"/>
      <c r="AD146" s="162"/>
    </row>
    <row r="147" spans="6:30" x14ac:dyDescent="0.25">
      <c r="F147" s="163"/>
      <c r="G147" s="163"/>
      <c r="H147" s="163"/>
      <c r="I147" s="163"/>
      <c r="J147" s="163"/>
      <c r="K147" s="163"/>
      <c r="L147" s="163"/>
      <c r="M147" s="161"/>
      <c r="N147" s="161"/>
      <c r="O147" s="161"/>
      <c r="P147" s="161"/>
      <c r="Q147" s="161"/>
      <c r="R147" s="161"/>
      <c r="S147" s="158"/>
      <c r="T147" s="158"/>
      <c r="U147" s="158"/>
      <c r="V147" s="158"/>
      <c r="W147" s="158"/>
      <c r="X147" s="158"/>
      <c r="Y147" s="158"/>
      <c r="Z147" s="158"/>
      <c r="AA147" s="158"/>
      <c r="AB147" s="158"/>
      <c r="AC147" s="158"/>
      <c r="AD147" s="162"/>
    </row>
    <row r="148" spans="6:30" x14ac:dyDescent="0.25">
      <c r="F148" s="163"/>
      <c r="G148" s="163"/>
      <c r="H148" s="163"/>
      <c r="I148" s="163"/>
      <c r="J148" s="163"/>
      <c r="K148" s="163"/>
      <c r="L148" s="163"/>
      <c r="M148" s="161"/>
      <c r="N148" s="161"/>
      <c r="O148" s="161"/>
      <c r="P148" s="161"/>
      <c r="Q148" s="161"/>
      <c r="R148" s="161"/>
      <c r="S148" s="158"/>
      <c r="T148" s="158"/>
      <c r="U148" s="158"/>
      <c r="V148" s="158"/>
      <c r="W148" s="158"/>
      <c r="X148" s="158"/>
      <c r="Y148" s="158"/>
      <c r="Z148" s="158"/>
      <c r="AA148" s="158"/>
      <c r="AB148" s="158"/>
      <c r="AC148" s="158"/>
      <c r="AD148" s="162"/>
    </row>
    <row r="149" spans="6:30" x14ac:dyDescent="0.25">
      <c r="F149" s="163"/>
      <c r="G149" s="163"/>
      <c r="H149" s="163"/>
      <c r="I149" s="163"/>
      <c r="J149" s="163"/>
      <c r="K149" s="163"/>
      <c r="L149" s="163"/>
      <c r="M149" s="161"/>
      <c r="N149" s="161"/>
      <c r="O149" s="161"/>
      <c r="P149" s="161"/>
      <c r="Q149" s="161"/>
      <c r="R149" s="161"/>
      <c r="S149" s="158"/>
      <c r="T149" s="158"/>
      <c r="U149" s="158"/>
      <c r="V149" s="158"/>
      <c r="W149" s="158"/>
      <c r="X149" s="158"/>
      <c r="Y149" s="158"/>
      <c r="Z149" s="158"/>
      <c r="AA149" s="158"/>
      <c r="AB149" s="158"/>
      <c r="AC149" s="158"/>
      <c r="AD149" s="162"/>
    </row>
    <row r="150" spans="6:30" x14ac:dyDescent="0.25">
      <c r="F150" s="163"/>
      <c r="G150" s="163"/>
      <c r="H150" s="163"/>
      <c r="I150" s="163"/>
      <c r="J150" s="163"/>
      <c r="K150" s="163"/>
      <c r="L150" s="163"/>
      <c r="M150" s="161"/>
      <c r="N150" s="161"/>
      <c r="O150" s="161"/>
      <c r="P150" s="161"/>
      <c r="Q150" s="161"/>
      <c r="R150" s="161"/>
      <c r="S150" s="158"/>
      <c r="T150" s="158"/>
      <c r="U150" s="158"/>
      <c r="V150" s="158"/>
      <c r="W150" s="158"/>
      <c r="X150" s="158"/>
      <c r="Y150" s="158"/>
      <c r="Z150" s="158"/>
      <c r="AA150" s="158"/>
      <c r="AB150" s="158"/>
      <c r="AC150" s="158"/>
      <c r="AD150" s="162"/>
    </row>
    <row r="151" spans="6:30" x14ac:dyDescent="0.25">
      <c r="F151" s="163"/>
      <c r="G151" s="163"/>
      <c r="H151" s="163"/>
      <c r="I151" s="163"/>
      <c r="J151" s="163"/>
      <c r="K151" s="163"/>
      <c r="L151" s="163"/>
      <c r="M151" s="161"/>
      <c r="N151" s="161"/>
      <c r="O151" s="161"/>
      <c r="P151" s="161"/>
      <c r="Q151" s="161"/>
      <c r="R151" s="161"/>
      <c r="S151" s="158"/>
      <c r="T151" s="158"/>
      <c r="U151" s="158"/>
      <c r="V151" s="158"/>
      <c r="W151" s="158"/>
      <c r="X151" s="158"/>
      <c r="Y151" s="158"/>
      <c r="Z151" s="158"/>
      <c r="AA151" s="158"/>
      <c r="AB151" s="158"/>
      <c r="AC151" s="158"/>
      <c r="AD151" s="162"/>
    </row>
    <row r="152" spans="6:30" x14ac:dyDescent="0.25">
      <c r="F152" s="163"/>
      <c r="G152" s="163"/>
      <c r="H152" s="163"/>
      <c r="I152" s="163"/>
      <c r="J152" s="163"/>
      <c r="K152" s="163"/>
      <c r="L152" s="163"/>
      <c r="M152" s="161"/>
      <c r="N152" s="161"/>
      <c r="O152" s="161"/>
      <c r="P152" s="161"/>
      <c r="Q152" s="161"/>
      <c r="R152" s="161"/>
      <c r="S152" s="158"/>
      <c r="T152" s="158"/>
      <c r="U152" s="158"/>
      <c r="V152" s="158"/>
      <c r="W152" s="158"/>
      <c r="X152" s="158"/>
      <c r="Y152" s="158"/>
      <c r="Z152" s="158"/>
      <c r="AA152" s="158"/>
      <c r="AB152" s="158"/>
      <c r="AC152" s="158"/>
      <c r="AD152" s="162"/>
    </row>
    <row r="153" spans="6:30" x14ac:dyDescent="0.25">
      <c r="F153" s="163"/>
      <c r="G153" s="163"/>
      <c r="H153" s="163"/>
      <c r="I153" s="163"/>
      <c r="J153" s="163"/>
      <c r="K153" s="163"/>
      <c r="L153" s="163"/>
      <c r="M153" s="161"/>
      <c r="N153" s="161"/>
      <c r="O153" s="161"/>
      <c r="P153" s="161"/>
      <c r="Q153" s="161"/>
      <c r="R153" s="161"/>
      <c r="S153" s="158"/>
      <c r="T153" s="158"/>
      <c r="U153" s="158"/>
      <c r="V153" s="158"/>
      <c r="W153" s="158"/>
      <c r="X153" s="158"/>
      <c r="Y153" s="158"/>
      <c r="Z153" s="158"/>
      <c r="AA153" s="158"/>
      <c r="AB153" s="158"/>
      <c r="AC153" s="158"/>
      <c r="AD153" s="162"/>
    </row>
    <row r="154" spans="6:30" x14ac:dyDescent="0.25">
      <c r="F154" s="163"/>
      <c r="G154" s="163"/>
      <c r="H154" s="163"/>
      <c r="I154" s="163"/>
      <c r="J154" s="163"/>
      <c r="K154" s="163"/>
      <c r="L154" s="163"/>
      <c r="M154" s="161"/>
      <c r="N154" s="161"/>
      <c r="O154" s="161"/>
      <c r="P154" s="161"/>
      <c r="Q154" s="161"/>
      <c r="R154" s="161"/>
      <c r="S154" s="158"/>
      <c r="T154" s="158"/>
      <c r="U154" s="158"/>
      <c r="V154" s="158"/>
      <c r="W154" s="158"/>
      <c r="X154" s="158"/>
      <c r="Y154" s="158"/>
      <c r="Z154" s="158"/>
      <c r="AA154" s="158"/>
      <c r="AB154" s="158"/>
      <c r="AC154" s="158"/>
      <c r="AD154" s="162"/>
    </row>
    <row r="155" spans="6:30" x14ac:dyDescent="0.25">
      <c r="F155" s="163"/>
      <c r="G155" s="163"/>
      <c r="H155" s="163"/>
      <c r="I155" s="163"/>
      <c r="J155" s="163"/>
      <c r="K155" s="163"/>
      <c r="L155" s="163"/>
      <c r="M155" s="161"/>
      <c r="N155" s="161"/>
      <c r="O155" s="161"/>
      <c r="P155" s="161"/>
      <c r="Q155" s="161"/>
      <c r="R155" s="161"/>
      <c r="S155" s="158"/>
      <c r="T155" s="158"/>
      <c r="U155" s="158"/>
      <c r="V155" s="158"/>
      <c r="W155" s="158"/>
      <c r="X155" s="158"/>
      <c r="Y155" s="158"/>
      <c r="Z155" s="158"/>
      <c r="AA155" s="158"/>
      <c r="AB155" s="158"/>
      <c r="AC155" s="158"/>
      <c r="AD155" s="162"/>
    </row>
    <row r="156" spans="6:30" x14ac:dyDescent="0.25">
      <c r="F156" s="163"/>
      <c r="G156" s="163"/>
      <c r="H156" s="163"/>
      <c r="I156" s="163"/>
      <c r="J156" s="163"/>
      <c r="K156" s="163"/>
      <c r="L156" s="163"/>
      <c r="M156" s="161"/>
      <c r="N156" s="161"/>
      <c r="O156" s="161"/>
      <c r="P156" s="161"/>
      <c r="Q156" s="161"/>
      <c r="R156" s="161"/>
      <c r="S156" s="158"/>
      <c r="T156" s="158"/>
      <c r="U156" s="158"/>
      <c r="V156" s="158"/>
      <c r="W156" s="158"/>
      <c r="X156" s="158"/>
      <c r="Y156" s="158"/>
      <c r="Z156" s="158"/>
      <c r="AA156" s="158"/>
      <c r="AB156" s="158"/>
      <c r="AC156" s="158"/>
      <c r="AD156" s="162"/>
    </row>
    <row r="157" spans="6:30" x14ac:dyDescent="0.25">
      <c r="F157" s="163"/>
      <c r="G157" s="163"/>
      <c r="H157" s="163"/>
      <c r="I157" s="163"/>
      <c r="J157" s="163"/>
      <c r="K157" s="163"/>
      <c r="L157" s="163"/>
      <c r="M157" s="161"/>
      <c r="N157" s="161"/>
      <c r="O157" s="161"/>
      <c r="P157" s="161"/>
      <c r="Q157" s="161"/>
      <c r="R157" s="161"/>
      <c r="S157" s="158"/>
      <c r="T157" s="158"/>
      <c r="U157" s="158"/>
      <c r="V157" s="158"/>
      <c r="W157" s="158"/>
      <c r="X157" s="158"/>
      <c r="Y157" s="158"/>
      <c r="Z157" s="158"/>
      <c r="AA157" s="158"/>
      <c r="AB157" s="158"/>
      <c r="AC157" s="158"/>
      <c r="AD157" s="162"/>
    </row>
    <row r="158" spans="6:30" x14ac:dyDescent="0.25">
      <c r="F158" s="163"/>
      <c r="G158" s="163"/>
      <c r="H158" s="163"/>
      <c r="I158" s="163"/>
      <c r="J158" s="163"/>
      <c r="K158" s="163"/>
      <c r="L158" s="163"/>
      <c r="M158" s="161"/>
      <c r="N158" s="161"/>
      <c r="O158" s="161"/>
      <c r="P158" s="161"/>
      <c r="Q158" s="161"/>
      <c r="R158" s="161"/>
      <c r="S158" s="158"/>
      <c r="T158" s="158"/>
      <c r="U158" s="158"/>
      <c r="V158" s="158"/>
      <c r="W158" s="158"/>
      <c r="X158" s="158"/>
      <c r="Y158" s="158"/>
      <c r="Z158" s="158"/>
      <c r="AA158" s="158"/>
      <c r="AB158" s="158"/>
      <c r="AC158" s="158"/>
      <c r="AD158" s="162"/>
    </row>
    <row r="159" spans="6:30" x14ac:dyDescent="0.25">
      <c r="F159" s="163"/>
      <c r="G159" s="163"/>
      <c r="H159" s="163"/>
      <c r="I159" s="163"/>
      <c r="J159" s="163"/>
      <c r="K159" s="163"/>
      <c r="L159" s="163"/>
      <c r="M159" s="161"/>
      <c r="N159" s="161"/>
      <c r="O159" s="161"/>
      <c r="P159" s="161"/>
      <c r="Q159" s="161"/>
      <c r="R159" s="161"/>
      <c r="S159" s="158"/>
      <c r="T159" s="158"/>
      <c r="U159" s="158"/>
      <c r="V159" s="158"/>
      <c r="W159" s="158"/>
      <c r="X159" s="158"/>
      <c r="Y159" s="158"/>
      <c r="Z159" s="158"/>
      <c r="AA159" s="158"/>
      <c r="AB159" s="158"/>
      <c r="AC159" s="158"/>
      <c r="AD159" s="162"/>
    </row>
    <row r="160" spans="6:30" x14ac:dyDescent="0.25">
      <c r="F160" s="163"/>
      <c r="G160" s="163"/>
      <c r="H160" s="163"/>
      <c r="I160" s="163"/>
      <c r="J160" s="163"/>
      <c r="K160" s="163"/>
      <c r="L160" s="163"/>
      <c r="M160" s="161"/>
      <c r="N160" s="161"/>
      <c r="O160" s="161"/>
      <c r="P160" s="161"/>
      <c r="Q160" s="161"/>
      <c r="R160" s="161"/>
      <c r="S160" s="158"/>
      <c r="T160" s="158"/>
      <c r="U160" s="158"/>
      <c r="V160" s="158"/>
      <c r="W160" s="158"/>
      <c r="X160" s="158"/>
      <c r="Y160" s="158"/>
      <c r="Z160" s="158"/>
      <c r="AA160" s="158"/>
      <c r="AB160" s="158"/>
      <c r="AC160" s="158"/>
      <c r="AD160" s="162"/>
    </row>
    <row r="161" spans="6:30" x14ac:dyDescent="0.25">
      <c r="F161" s="163"/>
      <c r="G161" s="163"/>
      <c r="H161" s="163"/>
      <c r="I161" s="163"/>
      <c r="J161" s="163"/>
      <c r="K161" s="163"/>
      <c r="L161" s="163"/>
      <c r="M161" s="161"/>
      <c r="N161" s="161"/>
      <c r="O161" s="161"/>
      <c r="P161" s="161"/>
      <c r="Q161" s="161"/>
      <c r="R161" s="161"/>
      <c r="S161" s="158"/>
      <c r="T161" s="158"/>
      <c r="U161" s="158"/>
      <c r="V161" s="158"/>
      <c r="W161" s="158"/>
      <c r="X161" s="158"/>
      <c r="Y161" s="158"/>
      <c r="Z161" s="158"/>
      <c r="AA161" s="158"/>
      <c r="AB161" s="158"/>
      <c r="AC161" s="158"/>
      <c r="AD161" s="162"/>
    </row>
    <row r="162" spans="6:30" x14ac:dyDescent="0.25">
      <c r="F162" s="163"/>
      <c r="G162" s="163"/>
      <c r="H162" s="163"/>
      <c r="I162" s="163"/>
      <c r="J162" s="163"/>
      <c r="K162" s="163"/>
      <c r="L162" s="163"/>
      <c r="M162" s="161"/>
      <c r="N162" s="161"/>
      <c r="O162" s="161"/>
      <c r="P162" s="161"/>
      <c r="Q162" s="161"/>
      <c r="R162" s="161"/>
      <c r="S162" s="158"/>
      <c r="T162" s="158"/>
      <c r="U162" s="158"/>
      <c r="V162" s="158"/>
      <c r="W162" s="158"/>
      <c r="X162" s="158"/>
      <c r="Y162" s="158"/>
      <c r="Z162" s="158"/>
      <c r="AA162" s="158"/>
      <c r="AB162" s="158"/>
      <c r="AC162" s="158"/>
      <c r="AD162" s="162"/>
    </row>
    <row r="163" spans="6:30" x14ac:dyDescent="0.25">
      <c r="F163" s="163"/>
      <c r="G163" s="163"/>
      <c r="H163" s="163"/>
      <c r="I163" s="163"/>
      <c r="J163" s="163"/>
      <c r="K163" s="163"/>
      <c r="L163" s="163"/>
      <c r="M163" s="161"/>
      <c r="N163" s="161"/>
      <c r="O163" s="161"/>
      <c r="P163" s="161"/>
      <c r="Q163" s="161"/>
      <c r="R163" s="161"/>
      <c r="S163" s="158"/>
      <c r="T163" s="158"/>
      <c r="U163" s="158"/>
      <c r="V163" s="158"/>
      <c r="W163" s="158"/>
      <c r="X163" s="158"/>
      <c r="Y163" s="158"/>
      <c r="Z163" s="158"/>
      <c r="AA163" s="158"/>
      <c r="AB163" s="158"/>
      <c r="AC163" s="158"/>
      <c r="AD163" s="162"/>
    </row>
    <row r="164" spans="6:30" x14ac:dyDescent="0.25">
      <c r="F164" s="163"/>
      <c r="G164" s="163"/>
      <c r="H164" s="163"/>
      <c r="I164" s="163"/>
      <c r="J164" s="163"/>
      <c r="K164" s="163"/>
      <c r="L164" s="163"/>
      <c r="M164" s="161"/>
      <c r="N164" s="161"/>
      <c r="O164" s="161"/>
      <c r="P164" s="161"/>
      <c r="Q164" s="161"/>
      <c r="R164" s="161"/>
      <c r="S164" s="158"/>
      <c r="T164" s="158"/>
      <c r="U164" s="158"/>
      <c r="V164" s="158"/>
      <c r="W164" s="158"/>
      <c r="X164" s="158"/>
      <c r="Y164" s="158"/>
      <c r="Z164" s="158"/>
      <c r="AA164" s="158"/>
      <c r="AB164" s="158"/>
      <c r="AC164" s="158"/>
      <c r="AD164" s="162"/>
    </row>
    <row r="165" spans="6:30" x14ac:dyDescent="0.25">
      <c r="F165" s="163"/>
      <c r="G165" s="163"/>
      <c r="H165" s="163"/>
      <c r="I165" s="163"/>
      <c r="J165" s="163"/>
      <c r="K165" s="163"/>
      <c r="L165" s="163"/>
      <c r="M165" s="161"/>
      <c r="N165" s="161"/>
      <c r="O165" s="161"/>
      <c r="P165" s="161"/>
      <c r="Q165" s="161"/>
      <c r="R165" s="161"/>
      <c r="S165" s="158"/>
      <c r="T165" s="158"/>
      <c r="U165" s="158"/>
      <c r="V165" s="158"/>
      <c r="W165" s="158"/>
      <c r="X165" s="158"/>
      <c r="Y165" s="158"/>
      <c r="Z165" s="158"/>
      <c r="AA165" s="158"/>
      <c r="AB165" s="158"/>
      <c r="AC165" s="158"/>
      <c r="AD165" s="162"/>
    </row>
    <row r="166" spans="6:30" x14ac:dyDescent="0.25">
      <c r="F166" s="163"/>
      <c r="G166" s="163"/>
      <c r="H166" s="163"/>
      <c r="I166" s="163"/>
      <c r="J166" s="163"/>
      <c r="K166" s="163"/>
      <c r="L166" s="163"/>
      <c r="M166" s="161"/>
      <c r="N166" s="161"/>
      <c r="O166" s="161"/>
      <c r="P166" s="161"/>
      <c r="Q166" s="161"/>
      <c r="R166" s="161"/>
      <c r="S166" s="158"/>
      <c r="T166" s="158"/>
      <c r="U166" s="158"/>
      <c r="V166" s="158"/>
      <c r="W166" s="158"/>
      <c r="X166" s="158"/>
      <c r="Y166" s="158"/>
      <c r="Z166" s="158"/>
      <c r="AA166" s="158"/>
      <c r="AB166" s="158"/>
      <c r="AC166" s="158"/>
      <c r="AD166" s="162"/>
    </row>
    <row r="167" spans="6:30" x14ac:dyDescent="0.25">
      <c r="F167" s="163"/>
      <c r="G167" s="163"/>
      <c r="H167" s="163"/>
      <c r="I167" s="163"/>
      <c r="J167" s="163"/>
      <c r="K167" s="163"/>
      <c r="L167" s="163"/>
      <c r="M167" s="161"/>
      <c r="N167" s="161"/>
      <c r="O167" s="161"/>
      <c r="P167" s="161"/>
      <c r="Q167" s="161"/>
      <c r="R167" s="161"/>
      <c r="S167" s="158"/>
      <c r="T167" s="158"/>
      <c r="U167" s="158"/>
      <c r="V167" s="158"/>
      <c r="W167" s="158"/>
      <c r="X167" s="158"/>
      <c r="Y167" s="158"/>
      <c r="Z167" s="158"/>
      <c r="AA167" s="158"/>
      <c r="AB167" s="158"/>
      <c r="AC167" s="158"/>
      <c r="AD167" s="162"/>
    </row>
    <row r="168" spans="6:30" x14ac:dyDescent="0.25">
      <c r="F168" s="163"/>
      <c r="G168" s="163"/>
      <c r="H168" s="163"/>
      <c r="I168" s="163"/>
      <c r="J168" s="163"/>
      <c r="K168" s="163"/>
      <c r="L168" s="163"/>
      <c r="M168" s="161"/>
      <c r="N168" s="161"/>
      <c r="O168" s="161"/>
      <c r="P168" s="161"/>
      <c r="Q168" s="161"/>
      <c r="R168" s="161"/>
      <c r="S168" s="158"/>
      <c r="T168" s="158"/>
      <c r="U168" s="158"/>
      <c r="V168" s="158"/>
      <c r="W168" s="158"/>
      <c r="X168" s="158"/>
      <c r="Y168" s="158"/>
      <c r="Z168" s="158"/>
      <c r="AA168" s="158"/>
      <c r="AB168" s="158"/>
      <c r="AC168" s="158"/>
      <c r="AD168" s="162"/>
    </row>
    <row r="169" spans="6:30" x14ac:dyDescent="0.25">
      <c r="F169" s="163"/>
      <c r="G169" s="163"/>
      <c r="H169" s="163"/>
      <c r="I169" s="163"/>
      <c r="J169" s="163"/>
      <c r="K169" s="163"/>
      <c r="L169" s="163"/>
      <c r="M169" s="161"/>
      <c r="N169" s="161"/>
      <c r="O169" s="161"/>
      <c r="P169" s="161"/>
      <c r="Q169" s="161"/>
      <c r="R169" s="161"/>
      <c r="S169" s="158"/>
      <c r="T169" s="158"/>
      <c r="U169" s="158"/>
      <c r="V169" s="158"/>
      <c r="W169" s="158"/>
      <c r="X169" s="158"/>
      <c r="Y169" s="158"/>
      <c r="Z169" s="158"/>
      <c r="AA169" s="158"/>
      <c r="AB169" s="158"/>
      <c r="AC169" s="158"/>
      <c r="AD169" s="162"/>
    </row>
    <row r="170" spans="6:30" x14ac:dyDescent="0.25">
      <c r="F170" s="163"/>
      <c r="G170" s="163"/>
      <c r="H170" s="163"/>
      <c r="I170" s="163"/>
      <c r="J170" s="163"/>
      <c r="K170" s="163"/>
      <c r="L170" s="163"/>
      <c r="M170" s="161"/>
      <c r="N170" s="161"/>
      <c r="O170" s="161"/>
      <c r="P170" s="161"/>
      <c r="Q170" s="161"/>
      <c r="R170" s="161"/>
      <c r="S170" s="158"/>
      <c r="T170" s="158"/>
      <c r="U170" s="158"/>
      <c r="V170" s="158"/>
      <c r="W170" s="158"/>
      <c r="X170" s="158"/>
      <c r="Y170" s="158"/>
      <c r="Z170" s="158"/>
      <c r="AA170" s="158"/>
      <c r="AB170" s="158"/>
      <c r="AC170" s="158"/>
      <c r="AD170" s="162"/>
    </row>
    <row r="171" spans="6:30" x14ac:dyDescent="0.25">
      <c r="F171" s="163"/>
      <c r="G171" s="163"/>
      <c r="H171" s="163"/>
      <c r="I171" s="163"/>
      <c r="J171" s="163"/>
      <c r="K171" s="163"/>
      <c r="L171" s="163"/>
      <c r="M171" s="161"/>
      <c r="N171" s="161"/>
      <c r="O171" s="161"/>
      <c r="P171" s="161"/>
      <c r="Q171" s="161"/>
      <c r="R171" s="161"/>
      <c r="S171" s="158"/>
      <c r="T171" s="158"/>
      <c r="U171" s="158"/>
      <c r="V171" s="158"/>
      <c r="W171" s="158"/>
      <c r="X171" s="158"/>
      <c r="Y171" s="158"/>
      <c r="Z171" s="158"/>
      <c r="AA171" s="158"/>
      <c r="AB171" s="158"/>
      <c r="AC171" s="158"/>
      <c r="AD171" s="162"/>
    </row>
    <row r="172" spans="6:30" x14ac:dyDescent="0.25">
      <c r="F172" s="163"/>
      <c r="G172" s="163"/>
      <c r="H172" s="163"/>
      <c r="I172" s="163"/>
      <c r="J172" s="163"/>
      <c r="K172" s="163"/>
      <c r="L172" s="163"/>
      <c r="M172" s="161"/>
      <c r="N172" s="161"/>
      <c r="O172" s="161"/>
      <c r="P172" s="161"/>
      <c r="Q172" s="161"/>
      <c r="R172" s="161"/>
      <c r="S172" s="158"/>
      <c r="T172" s="158"/>
      <c r="U172" s="158"/>
      <c r="V172" s="158"/>
      <c r="W172" s="158"/>
      <c r="X172" s="158"/>
      <c r="Y172" s="158"/>
      <c r="Z172" s="158"/>
      <c r="AA172" s="158"/>
      <c r="AB172" s="158"/>
      <c r="AC172" s="158"/>
      <c r="AD172" s="162"/>
    </row>
    <row r="173" spans="6:30" x14ac:dyDescent="0.25">
      <c r="F173" s="163"/>
      <c r="G173" s="163"/>
      <c r="H173" s="163"/>
      <c r="I173" s="163"/>
      <c r="J173" s="163"/>
      <c r="K173" s="163"/>
      <c r="L173" s="163"/>
      <c r="M173" s="161"/>
      <c r="N173" s="161"/>
      <c r="O173" s="161"/>
      <c r="P173" s="161"/>
      <c r="Q173" s="161"/>
      <c r="R173" s="161"/>
      <c r="S173" s="158"/>
      <c r="T173" s="158"/>
      <c r="U173" s="158"/>
      <c r="V173" s="158"/>
      <c r="W173" s="158"/>
      <c r="X173" s="158"/>
      <c r="Y173" s="158"/>
      <c r="Z173" s="158"/>
      <c r="AA173" s="158"/>
      <c r="AB173" s="158"/>
      <c r="AC173" s="158"/>
      <c r="AD173" s="162"/>
    </row>
    <row r="174" spans="6:30" x14ac:dyDescent="0.25">
      <c r="F174" s="163"/>
      <c r="G174" s="163"/>
      <c r="H174" s="163"/>
      <c r="I174" s="163"/>
      <c r="J174" s="163"/>
      <c r="K174" s="163"/>
      <c r="L174" s="163"/>
      <c r="M174" s="161"/>
      <c r="N174" s="161"/>
      <c r="O174" s="161"/>
      <c r="P174" s="161"/>
      <c r="Q174" s="161"/>
      <c r="R174" s="161"/>
      <c r="S174" s="158"/>
      <c r="T174" s="158"/>
      <c r="U174" s="158"/>
      <c r="V174" s="158"/>
      <c r="W174" s="158"/>
      <c r="X174" s="158"/>
      <c r="Y174" s="158"/>
      <c r="Z174" s="158"/>
      <c r="AA174" s="158"/>
      <c r="AB174" s="158"/>
      <c r="AC174" s="158"/>
      <c r="AD174" s="162"/>
    </row>
    <row r="175" spans="6:30" x14ac:dyDescent="0.25">
      <c r="F175" s="163"/>
      <c r="G175" s="163"/>
      <c r="H175" s="163"/>
      <c r="I175" s="163"/>
      <c r="J175" s="163"/>
      <c r="K175" s="163"/>
      <c r="L175" s="163"/>
      <c r="M175" s="161"/>
      <c r="N175" s="161"/>
      <c r="O175" s="161"/>
      <c r="P175" s="161"/>
      <c r="Q175" s="161"/>
      <c r="R175" s="161"/>
      <c r="S175" s="158"/>
      <c r="T175" s="158"/>
      <c r="U175" s="158"/>
      <c r="V175" s="158"/>
      <c r="W175" s="158"/>
      <c r="X175" s="158"/>
      <c r="Y175" s="158"/>
      <c r="Z175" s="158"/>
      <c r="AA175" s="158"/>
      <c r="AB175" s="158"/>
      <c r="AC175" s="158"/>
      <c r="AD175" s="162"/>
    </row>
    <row r="176" spans="6:30" x14ac:dyDescent="0.25">
      <c r="F176" s="163"/>
      <c r="G176" s="163"/>
      <c r="H176" s="163"/>
      <c r="I176" s="163"/>
      <c r="J176" s="163"/>
      <c r="K176" s="163"/>
      <c r="L176" s="163"/>
      <c r="M176" s="161"/>
      <c r="N176" s="161"/>
      <c r="O176" s="161"/>
      <c r="P176" s="161"/>
      <c r="Q176" s="161"/>
      <c r="R176" s="161"/>
      <c r="S176" s="158"/>
      <c r="T176" s="158"/>
      <c r="U176" s="158"/>
      <c r="V176" s="158"/>
      <c r="W176" s="158"/>
      <c r="X176" s="158"/>
      <c r="Y176" s="158"/>
      <c r="Z176" s="158"/>
      <c r="AA176" s="158"/>
      <c r="AB176" s="158"/>
      <c r="AC176" s="158"/>
      <c r="AD176" s="162"/>
    </row>
    <row r="177" spans="6:30" x14ac:dyDescent="0.25">
      <c r="F177" s="163"/>
      <c r="G177" s="163"/>
      <c r="H177" s="163"/>
      <c r="I177" s="163"/>
      <c r="J177" s="163"/>
      <c r="K177" s="163"/>
      <c r="L177" s="163"/>
      <c r="M177" s="161"/>
      <c r="N177" s="161"/>
      <c r="O177" s="161"/>
      <c r="P177" s="161"/>
      <c r="Q177" s="161"/>
      <c r="R177" s="161"/>
      <c r="S177" s="158"/>
      <c r="T177" s="158"/>
      <c r="U177" s="158"/>
      <c r="V177" s="158"/>
      <c r="W177" s="158"/>
      <c r="X177" s="158"/>
      <c r="Y177" s="158"/>
      <c r="Z177" s="158"/>
      <c r="AA177" s="158"/>
      <c r="AB177" s="158"/>
      <c r="AC177" s="158"/>
      <c r="AD177" s="162"/>
    </row>
    <row r="178" spans="6:30" x14ac:dyDescent="0.25">
      <c r="F178" s="163"/>
      <c r="G178" s="163"/>
      <c r="H178" s="163"/>
      <c r="I178" s="163"/>
      <c r="J178" s="163"/>
      <c r="K178" s="163"/>
      <c r="L178" s="163"/>
      <c r="M178" s="161"/>
      <c r="N178" s="161"/>
      <c r="O178" s="161"/>
      <c r="P178" s="161"/>
      <c r="Q178" s="161"/>
      <c r="R178" s="161"/>
      <c r="S178" s="158"/>
      <c r="T178" s="158"/>
      <c r="U178" s="158"/>
      <c r="V178" s="158"/>
      <c r="W178" s="158"/>
      <c r="X178" s="158"/>
      <c r="Y178" s="158"/>
      <c r="Z178" s="158"/>
      <c r="AA178" s="158"/>
      <c r="AB178" s="158"/>
      <c r="AC178" s="158"/>
      <c r="AD178" s="162"/>
    </row>
    <row r="179" spans="6:30" x14ac:dyDescent="0.25">
      <c r="F179" s="163"/>
      <c r="G179" s="163"/>
      <c r="H179" s="163"/>
      <c r="I179" s="163"/>
      <c r="J179" s="163"/>
      <c r="K179" s="163"/>
      <c r="L179" s="163"/>
      <c r="M179" s="161"/>
      <c r="N179" s="161"/>
      <c r="O179" s="161"/>
      <c r="P179" s="161"/>
      <c r="Q179" s="161"/>
      <c r="R179" s="161"/>
      <c r="S179" s="158"/>
      <c r="T179" s="158"/>
      <c r="U179" s="158"/>
      <c r="V179" s="158"/>
      <c r="W179" s="158"/>
      <c r="X179" s="158"/>
      <c r="Y179" s="158"/>
      <c r="Z179" s="158"/>
      <c r="AA179" s="158"/>
      <c r="AB179" s="158"/>
      <c r="AC179" s="158"/>
      <c r="AD179" s="162"/>
    </row>
    <row r="180" spans="6:30" x14ac:dyDescent="0.25">
      <c r="F180" s="163"/>
      <c r="G180" s="163"/>
      <c r="H180" s="163"/>
      <c r="I180" s="163"/>
      <c r="J180" s="163"/>
      <c r="K180" s="163"/>
      <c r="L180" s="163"/>
      <c r="M180" s="161"/>
      <c r="N180" s="161"/>
      <c r="O180" s="161"/>
      <c r="P180" s="161"/>
      <c r="Q180" s="161"/>
      <c r="R180" s="161"/>
      <c r="S180" s="158"/>
      <c r="T180" s="158"/>
      <c r="U180" s="158"/>
      <c r="V180" s="158"/>
      <c r="W180" s="158"/>
      <c r="X180" s="158"/>
      <c r="Y180" s="158"/>
      <c r="Z180" s="158"/>
      <c r="AA180" s="158"/>
      <c r="AB180" s="158"/>
      <c r="AC180" s="158"/>
      <c r="AD180" s="162"/>
    </row>
    <row r="181" spans="6:30" x14ac:dyDescent="0.25">
      <c r="F181" s="163"/>
      <c r="G181" s="163"/>
      <c r="H181" s="163"/>
      <c r="I181" s="163"/>
      <c r="J181" s="163"/>
      <c r="K181" s="163"/>
      <c r="L181" s="163"/>
      <c r="M181" s="161"/>
      <c r="N181" s="161"/>
      <c r="O181" s="161"/>
      <c r="P181" s="161"/>
      <c r="Q181" s="161"/>
      <c r="R181" s="161"/>
      <c r="S181" s="158"/>
      <c r="T181" s="158"/>
      <c r="U181" s="158"/>
      <c r="V181" s="158"/>
      <c r="W181" s="158"/>
      <c r="X181" s="158"/>
      <c r="Y181" s="158"/>
      <c r="Z181" s="158"/>
      <c r="AA181" s="158"/>
      <c r="AB181" s="158"/>
      <c r="AC181" s="158"/>
      <c r="AD181" s="162"/>
    </row>
    <row r="182" spans="6:30" x14ac:dyDescent="0.25">
      <c r="F182" s="163"/>
      <c r="G182" s="163"/>
      <c r="H182" s="163"/>
      <c r="I182" s="163"/>
      <c r="J182" s="163"/>
      <c r="K182" s="163"/>
      <c r="L182" s="163"/>
      <c r="M182" s="161"/>
      <c r="N182" s="161"/>
      <c r="O182" s="161"/>
      <c r="P182" s="161"/>
      <c r="Q182" s="161"/>
      <c r="R182" s="161"/>
      <c r="S182" s="158"/>
      <c r="T182" s="158"/>
      <c r="U182" s="158"/>
      <c r="V182" s="158"/>
      <c r="W182" s="158"/>
      <c r="X182" s="158"/>
      <c r="Y182" s="158"/>
      <c r="Z182" s="158"/>
      <c r="AA182" s="158"/>
      <c r="AB182" s="158"/>
      <c r="AC182" s="158"/>
      <c r="AD182" s="162"/>
    </row>
    <row r="183" spans="6:30" x14ac:dyDescent="0.25">
      <c r="F183" s="163"/>
      <c r="G183" s="163"/>
      <c r="H183" s="163"/>
      <c r="I183" s="163"/>
      <c r="J183" s="163"/>
      <c r="K183" s="163"/>
      <c r="L183" s="163"/>
      <c r="M183" s="161"/>
      <c r="N183" s="161"/>
      <c r="O183" s="161"/>
      <c r="P183" s="161"/>
      <c r="Q183" s="161"/>
      <c r="R183" s="161"/>
      <c r="S183" s="158"/>
      <c r="T183" s="158"/>
      <c r="U183" s="158"/>
      <c r="V183" s="158"/>
      <c r="W183" s="158"/>
      <c r="X183" s="158"/>
      <c r="Y183" s="158"/>
      <c r="Z183" s="158"/>
      <c r="AA183" s="158"/>
      <c r="AB183" s="158"/>
      <c r="AC183" s="158"/>
      <c r="AD183" s="162"/>
    </row>
    <row r="184" spans="6:30" x14ac:dyDescent="0.25">
      <c r="F184" s="163"/>
      <c r="G184" s="163"/>
      <c r="H184" s="163"/>
      <c r="I184" s="163"/>
      <c r="J184" s="163"/>
      <c r="K184" s="163"/>
      <c r="L184" s="163"/>
      <c r="M184" s="161"/>
      <c r="N184" s="161"/>
      <c r="O184" s="161"/>
      <c r="P184" s="161"/>
      <c r="Q184" s="161"/>
      <c r="R184" s="161"/>
      <c r="S184" s="158"/>
      <c r="T184" s="158"/>
      <c r="U184" s="158"/>
      <c r="V184" s="158"/>
      <c r="W184" s="158"/>
      <c r="X184" s="158"/>
      <c r="Y184" s="158"/>
      <c r="Z184" s="158"/>
      <c r="AA184" s="158"/>
      <c r="AB184" s="158"/>
      <c r="AC184" s="158"/>
      <c r="AD184" s="162"/>
    </row>
    <row r="185" spans="6:30" x14ac:dyDescent="0.25">
      <c r="F185" s="163"/>
      <c r="G185" s="163"/>
      <c r="H185" s="163"/>
      <c r="I185" s="163"/>
      <c r="J185" s="163"/>
      <c r="K185" s="163"/>
      <c r="L185" s="163"/>
      <c r="M185" s="161"/>
      <c r="N185" s="161"/>
      <c r="O185" s="161"/>
      <c r="P185" s="161"/>
      <c r="Q185" s="161"/>
      <c r="R185" s="161"/>
      <c r="S185" s="158"/>
      <c r="T185" s="158"/>
      <c r="U185" s="158"/>
      <c r="V185" s="158"/>
      <c r="W185" s="158"/>
      <c r="X185" s="158"/>
      <c r="Y185" s="158"/>
      <c r="Z185" s="158"/>
      <c r="AA185" s="158"/>
      <c r="AB185" s="158"/>
      <c r="AC185" s="158"/>
      <c r="AD185" s="162"/>
    </row>
    <row r="186" spans="6:30" x14ac:dyDescent="0.25">
      <c r="F186" s="163"/>
      <c r="G186" s="163"/>
      <c r="H186" s="163"/>
      <c r="I186" s="163"/>
      <c r="J186" s="163"/>
      <c r="K186" s="163"/>
      <c r="L186" s="163"/>
      <c r="M186" s="161"/>
      <c r="N186" s="161"/>
      <c r="O186" s="161"/>
      <c r="P186" s="161"/>
      <c r="Q186" s="161"/>
      <c r="R186" s="161"/>
      <c r="S186" s="158"/>
      <c r="T186" s="158"/>
      <c r="U186" s="158"/>
      <c r="V186" s="158"/>
      <c r="W186" s="158"/>
      <c r="X186" s="158"/>
      <c r="Y186" s="158"/>
      <c r="Z186" s="158"/>
      <c r="AA186" s="158"/>
      <c r="AB186" s="158"/>
      <c r="AC186" s="158"/>
      <c r="AD186" s="162"/>
    </row>
    <row r="187" spans="6:30" x14ac:dyDescent="0.25">
      <c r="F187" s="163"/>
      <c r="G187" s="163"/>
      <c r="H187" s="163"/>
      <c r="I187" s="163"/>
      <c r="J187" s="163"/>
      <c r="K187" s="163"/>
      <c r="L187" s="163"/>
      <c r="M187" s="161"/>
      <c r="N187" s="161"/>
      <c r="O187" s="161"/>
      <c r="P187" s="161"/>
      <c r="Q187" s="161"/>
      <c r="R187" s="161"/>
      <c r="S187" s="158"/>
      <c r="T187" s="158"/>
      <c r="U187" s="158"/>
      <c r="V187" s="158"/>
      <c r="W187" s="158"/>
      <c r="X187" s="158"/>
      <c r="Y187" s="158"/>
      <c r="Z187" s="158"/>
      <c r="AA187" s="158"/>
      <c r="AB187" s="158"/>
      <c r="AC187" s="158"/>
      <c r="AD187" s="162"/>
    </row>
    <row r="188" spans="6:30" x14ac:dyDescent="0.25">
      <c r="F188" s="163"/>
      <c r="G188" s="163"/>
      <c r="H188" s="163"/>
      <c r="I188" s="163"/>
      <c r="J188" s="163"/>
      <c r="K188" s="163"/>
      <c r="L188" s="163"/>
      <c r="M188" s="161"/>
      <c r="N188" s="161"/>
      <c r="O188" s="161"/>
      <c r="P188" s="161"/>
      <c r="Q188" s="161"/>
      <c r="R188" s="161"/>
      <c r="S188" s="158"/>
      <c r="T188" s="158"/>
      <c r="U188" s="158"/>
      <c r="V188" s="158"/>
      <c r="W188" s="158"/>
      <c r="X188" s="158"/>
      <c r="Y188" s="158"/>
      <c r="Z188" s="158"/>
      <c r="AA188" s="158"/>
      <c r="AB188" s="158"/>
      <c r="AC188" s="158"/>
      <c r="AD188" s="162"/>
    </row>
    <row r="189" spans="6:30" x14ac:dyDescent="0.25">
      <c r="F189" s="163"/>
      <c r="G189" s="163"/>
      <c r="H189" s="163"/>
      <c r="I189" s="163"/>
      <c r="J189" s="163"/>
      <c r="K189" s="163"/>
      <c r="L189" s="163"/>
      <c r="M189" s="161"/>
      <c r="N189" s="161"/>
      <c r="O189" s="161"/>
      <c r="P189" s="161"/>
      <c r="Q189" s="161"/>
      <c r="R189" s="161"/>
      <c r="S189" s="158"/>
      <c r="T189" s="158"/>
      <c r="U189" s="158"/>
      <c r="V189" s="158"/>
      <c r="W189" s="158"/>
      <c r="X189" s="158"/>
      <c r="Y189" s="158"/>
      <c r="Z189" s="158"/>
      <c r="AA189" s="158"/>
      <c r="AB189" s="158"/>
      <c r="AC189" s="158"/>
      <c r="AD189" s="162"/>
    </row>
    <row r="190" spans="6:30" x14ac:dyDescent="0.25">
      <c r="F190" s="163"/>
      <c r="G190" s="163"/>
      <c r="H190" s="163"/>
      <c r="I190" s="163"/>
      <c r="J190" s="163"/>
      <c r="K190" s="163"/>
      <c r="L190" s="163"/>
      <c r="M190" s="161"/>
      <c r="N190" s="161"/>
      <c r="O190" s="161"/>
      <c r="P190" s="161"/>
      <c r="Q190" s="161"/>
      <c r="R190" s="161"/>
      <c r="S190" s="158"/>
      <c r="T190" s="158"/>
      <c r="U190" s="158"/>
      <c r="V190" s="158"/>
      <c r="W190" s="158"/>
      <c r="X190" s="158"/>
      <c r="Y190" s="158"/>
      <c r="Z190" s="158"/>
      <c r="AA190" s="158"/>
      <c r="AB190" s="158"/>
      <c r="AC190" s="158"/>
      <c r="AD190" s="162"/>
    </row>
    <row r="191" spans="6:30" x14ac:dyDescent="0.25">
      <c r="F191" s="163"/>
      <c r="G191" s="163"/>
      <c r="H191" s="163"/>
      <c r="I191" s="163"/>
      <c r="J191" s="163"/>
      <c r="K191" s="163"/>
      <c r="L191" s="163"/>
      <c r="M191" s="161"/>
      <c r="N191" s="161"/>
      <c r="O191" s="161"/>
      <c r="P191" s="161"/>
      <c r="Q191" s="161"/>
      <c r="R191" s="161"/>
      <c r="S191" s="158"/>
      <c r="T191" s="158"/>
      <c r="U191" s="158"/>
      <c r="V191" s="158"/>
      <c r="W191" s="158"/>
      <c r="X191" s="158"/>
      <c r="Y191" s="158"/>
      <c r="Z191" s="158"/>
      <c r="AA191" s="158"/>
      <c r="AB191" s="158"/>
      <c r="AC191" s="158"/>
      <c r="AD191" s="162"/>
    </row>
    <row r="192" spans="6:30" x14ac:dyDescent="0.25">
      <c r="F192" s="163"/>
      <c r="G192" s="163"/>
      <c r="H192" s="163"/>
      <c r="I192" s="163"/>
      <c r="J192" s="163"/>
      <c r="K192" s="163"/>
      <c r="L192" s="163"/>
      <c r="M192" s="161"/>
      <c r="N192" s="161"/>
      <c r="O192" s="161"/>
      <c r="P192" s="161"/>
      <c r="Q192" s="161"/>
      <c r="R192" s="161"/>
      <c r="S192" s="158"/>
      <c r="T192" s="158"/>
      <c r="U192" s="158"/>
      <c r="V192" s="158"/>
      <c r="W192" s="158"/>
      <c r="X192" s="158"/>
      <c r="Y192" s="158"/>
      <c r="Z192" s="158"/>
      <c r="AA192" s="158"/>
      <c r="AB192" s="158"/>
      <c r="AC192" s="158"/>
      <c r="AD192" s="162"/>
    </row>
    <row r="193" spans="6:30" x14ac:dyDescent="0.25">
      <c r="F193" s="163"/>
      <c r="G193" s="163"/>
      <c r="H193" s="163"/>
      <c r="I193" s="163"/>
      <c r="J193" s="163"/>
      <c r="K193" s="163"/>
      <c r="L193" s="163"/>
      <c r="M193" s="161"/>
      <c r="N193" s="161"/>
      <c r="O193" s="161"/>
      <c r="P193" s="161"/>
      <c r="Q193" s="161"/>
      <c r="R193" s="161"/>
      <c r="S193" s="158"/>
      <c r="T193" s="158"/>
      <c r="U193" s="158"/>
      <c r="V193" s="158"/>
      <c r="W193" s="158"/>
      <c r="X193" s="158"/>
      <c r="Y193" s="158"/>
      <c r="Z193" s="158"/>
      <c r="AA193" s="158"/>
      <c r="AB193" s="158"/>
      <c r="AC193" s="158"/>
      <c r="AD193" s="162"/>
    </row>
    <row r="194" spans="6:30" x14ac:dyDescent="0.25">
      <c r="F194" s="163"/>
      <c r="G194" s="163"/>
      <c r="H194" s="163"/>
      <c r="I194" s="163"/>
      <c r="J194" s="163"/>
      <c r="K194" s="163"/>
      <c r="L194" s="163"/>
      <c r="M194" s="161"/>
      <c r="N194" s="161"/>
      <c r="O194" s="161"/>
      <c r="P194" s="161"/>
      <c r="Q194" s="161"/>
      <c r="R194" s="161"/>
      <c r="S194" s="158"/>
      <c r="T194" s="158"/>
      <c r="U194" s="158"/>
      <c r="V194" s="158"/>
      <c r="W194" s="158"/>
      <c r="X194" s="158"/>
      <c r="Y194" s="158"/>
      <c r="Z194" s="158"/>
      <c r="AA194" s="158"/>
      <c r="AB194" s="158"/>
      <c r="AC194" s="158"/>
      <c r="AD194" s="162"/>
    </row>
    <row r="195" spans="6:30" x14ac:dyDescent="0.25">
      <c r="F195" s="163"/>
      <c r="G195" s="163"/>
      <c r="H195" s="163"/>
      <c r="I195" s="163"/>
      <c r="J195" s="163"/>
      <c r="K195" s="163"/>
      <c r="L195" s="163"/>
      <c r="M195" s="161"/>
      <c r="N195" s="161"/>
      <c r="O195" s="161"/>
      <c r="P195" s="161"/>
      <c r="Q195" s="161"/>
      <c r="R195" s="161"/>
      <c r="S195" s="158"/>
      <c r="T195" s="158"/>
      <c r="U195" s="158"/>
      <c r="V195" s="158"/>
      <c r="W195" s="158"/>
      <c r="X195" s="158"/>
      <c r="Y195" s="158"/>
      <c r="Z195" s="158"/>
      <c r="AA195" s="158"/>
      <c r="AB195" s="158"/>
      <c r="AC195" s="158"/>
      <c r="AD195" s="162"/>
    </row>
    <row r="196" spans="6:30" x14ac:dyDescent="0.25">
      <c r="F196" s="163"/>
      <c r="G196" s="163"/>
      <c r="H196" s="163"/>
      <c r="I196" s="163"/>
      <c r="J196" s="163"/>
      <c r="K196" s="163"/>
      <c r="L196" s="163"/>
      <c r="M196" s="161"/>
      <c r="N196" s="161"/>
      <c r="O196" s="161"/>
      <c r="P196" s="161"/>
      <c r="Q196" s="161"/>
      <c r="R196" s="161"/>
      <c r="S196" s="158"/>
      <c r="T196" s="158"/>
      <c r="U196" s="158"/>
      <c r="V196" s="158"/>
      <c r="W196" s="158"/>
      <c r="X196" s="158"/>
      <c r="Y196" s="158"/>
      <c r="Z196" s="158"/>
      <c r="AA196" s="158"/>
      <c r="AB196" s="158"/>
      <c r="AC196" s="158"/>
      <c r="AD196" s="162"/>
    </row>
    <row r="197" spans="6:30" x14ac:dyDescent="0.25">
      <c r="F197" s="163"/>
      <c r="G197" s="163"/>
      <c r="H197" s="163"/>
      <c r="I197" s="163"/>
      <c r="J197" s="163"/>
      <c r="K197" s="163"/>
      <c r="L197" s="163"/>
      <c r="M197" s="161"/>
      <c r="N197" s="161"/>
      <c r="O197" s="161"/>
      <c r="P197" s="161"/>
      <c r="Q197" s="161"/>
      <c r="R197" s="161"/>
      <c r="S197" s="158"/>
      <c r="T197" s="158"/>
      <c r="U197" s="158"/>
      <c r="V197" s="158"/>
      <c r="W197" s="158"/>
      <c r="X197" s="158"/>
      <c r="Y197" s="158"/>
      <c r="Z197" s="158"/>
      <c r="AA197" s="158"/>
      <c r="AB197" s="158"/>
      <c r="AC197" s="158"/>
      <c r="AD197" s="162"/>
    </row>
    <row r="198" spans="6:30" x14ac:dyDescent="0.25">
      <c r="F198" s="163"/>
      <c r="G198" s="163"/>
      <c r="H198" s="163"/>
      <c r="I198" s="163"/>
      <c r="J198" s="163"/>
      <c r="K198" s="163"/>
      <c r="L198" s="163"/>
      <c r="M198" s="161"/>
      <c r="N198" s="161"/>
      <c r="O198" s="161"/>
      <c r="P198" s="161"/>
      <c r="Q198" s="161"/>
      <c r="R198" s="161"/>
      <c r="S198" s="158"/>
      <c r="T198" s="158"/>
      <c r="U198" s="158"/>
      <c r="V198" s="158"/>
      <c r="W198" s="158"/>
      <c r="X198" s="158"/>
      <c r="Y198" s="158"/>
      <c r="Z198" s="158"/>
      <c r="AA198" s="158"/>
      <c r="AB198" s="158"/>
      <c r="AC198" s="158"/>
      <c r="AD198" s="162"/>
    </row>
    <row r="199" spans="6:30" x14ac:dyDescent="0.25">
      <c r="F199" s="163"/>
      <c r="G199" s="163"/>
      <c r="H199" s="163"/>
      <c r="I199" s="163"/>
      <c r="J199" s="163"/>
      <c r="K199" s="163"/>
      <c r="L199" s="163"/>
      <c r="M199" s="161"/>
      <c r="N199" s="161"/>
      <c r="O199" s="161"/>
      <c r="P199" s="161"/>
      <c r="Q199" s="161"/>
      <c r="R199" s="161"/>
      <c r="S199" s="158"/>
      <c r="T199" s="158"/>
      <c r="U199" s="158"/>
      <c r="V199" s="158"/>
      <c r="W199" s="158"/>
      <c r="X199" s="158"/>
      <c r="Y199" s="158"/>
      <c r="Z199" s="158"/>
      <c r="AA199" s="158"/>
      <c r="AB199" s="158"/>
      <c r="AC199" s="158"/>
      <c r="AD199" s="162"/>
    </row>
    <row r="200" spans="6:30" x14ac:dyDescent="0.25">
      <c r="F200" s="163"/>
      <c r="G200" s="163"/>
      <c r="H200" s="163"/>
      <c r="I200" s="163"/>
      <c r="J200" s="163"/>
      <c r="K200" s="163"/>
      <c r="L200" s="163"/>
      <c r="M200" s="161"/>
      <c r="N200" s="161"/>
      <c r="O200" s="161"/>
      <c r="P200" s="161"/>
      <c r="Q200" s="161"/>
      <c r="R200" s="161"/>
      <c r="S200" s="158"/>
      <c r="T200" s="158"/>
      <c r="U200" s="158"/>
      <c r="V200" s="158"/>
      <c r="W200" s="158"/>
      <c r="X200" s="158"/>
      <c r="Y200" s="158"/>
      <c r="Z200" s="158"/>
      <c r="AA200" s="158"/>
      <c r="AB200" s="158"/>
      <c r="AC200" s="158"/>
      <c r="AD200" s="162"/>
    </row>
    <row r="201" spans="6:30" x14ac:dyDescent="0.25">
      <c r="F201" s="163"/>
      <c r="G201" s="163"/>
      <c r="H201" s="163"/>
      <c r="I201" s="163"/>
      <c r="J201" s="163"/>
      <c r="K201" s="163"/>
      <c r="L201" s="163"/>
      <c r="M201" s="161"/>
      <c r="N201" s="161"/>
      <c r="O201" s="161"/>
      <c r="P201" s="161"/>
      <c r="Q201" s="161"/>
      <c r="R201" s="161"/>
      <c r="S201" s="158"/>
      <c r="T201" s="158"/>
      <c r="U201" s="158"/>
      <c r="V201" s="158"/>
      <c r="W201" s="158"/>
      <c r="X201" s="158"/>
      <c r="Y201" s="158"/>
      <c r="Z201" s="158"/>
      <c r="AA201" s="158"/>
      <c r="AB201" s="158"/>
      <c r="AC201" s="158"/>
      <c r="AD201" s="162"/>
    </row>
    <row r="202" spans="6:30" x14ac:dyDescent="0.25">
      <c r="F202" s="163"/>
      <c r="G202" s="163"/>
      <c r="H202" s="163"/>
      <c r="I202" s="163"/>
      <c r="J202" s="163"/>
      <c r="K202" s="163"/>
      <c r="L202" s="163"/>
      <c r="M202" s="161"/>
      <c r="N202" s="161"/>
      <c r="O202" s="161"/>
      <c r="P202" s="161"/>
      <c r="Q202" s="161"/>
      <c r="R202" s="161"/>
      <c r="S202" s="158"/>
      <c r="T202" s="158"/>
      <c r="U202" s="158"/>
      <c r="V202" s="158"/>
      <c r="W202" s="158"/>
      <c r="X202" s="158"/>
      <c r="Y202" s="158"/>
      <c r="Z202" s="158"/>
      <c r="AA202" s="158"/>
      <c r="AB202" s="158"/>
      <c r="AC202" s="158"/>
      <c r="AD202" s="162"/>
    </row>
    <row r="203" spans="6:30" x14ac:dyDescent="0.25">
      <c r="F203" s="163"/>
      <c r="G203" s="163"/>
      <c r="H203" s="163"/>
      <c r="I203" s="163"/>
      <c r="J203" s="163"/>
      <c r="K203" s="163"/>
      <c r="L203" s="163"/>
      <c r="M203" s="161"/>
      <c r="N203" s="161"/>
      <c r="O203" s="161"/>
      <c r="P203" s="161"/>
      <c r="Q203" s="161"/>
      <c r="R203" s="161"/>
      <c r="S203" s="158"/>
      <c r="T203" s="158"/>
      <c r="U203" s="158"/>
      <c r="V203" s="158"/>
      <c r="W203" s="158"/>
      <c r="X203" s="158"/>
      <c r="Y203" s="158"/>
      <c r="Z203" s="158"/>
      <c r="AA203" s="158"/>
      <c r="AB203" s="158"/>
      <c r="AC203" s="158"/>
      <c r="AD203" s="162"/>
    </row>
    <row r="204" spans="6:30" x14ac:dyDescent="0.25">
      <c r="F204" s="163"/>
      <c r="G204" s="163"/>
      <c r="H204" s="163"/>
      <c r="I204" s="163"/>
      <c r="J204" s="163"/>
      <c r="K204" s="163"/>
      <c r="L204" s="163"/>
      <c r="M204" s="161"/>
      <c r="N204" s="161"/>
      <c r="O204" s="161"/>
      <c r="P204" s="161"/>
      <c r="Q204" s="161"/>
      <c r="R204" s="161"/>
      <c r="S204" s="158"/>
      <c r="T204" s="158"/>
      <c r="U204" s="158"/>
      <c r="V204" s="158"/>
      <c r="W204" s="158"/>
      <c r="X204" s="158"/>
      <c r="Y204" s="158"/>
      <c r="Z204" s="158"/>
      <c r="AA204" s="158"/>
      <c r="AB204" s="158"/>
      <c r="AC204" s="158"/>
      <c r="AD204" s="162"/>
    </row>
    <row r="205" spans="6:30" x14ac:dyDescent="0.25">
      <c r="F205" s="163"/>
      <c r="G205" s="163"/>
      <c r="H205" s="163"/>
      <c r="I205" s="163"/>
      <c r="J205" s="163"/>
      <c r="K205" s="163"/>
      <c r="L205" s="163"/>
      <c r="M205" s="161"/>
      <c r="N205" s="161"/>
      <c r="O205" s="161"/>
      <c r="P205" s="161"/>
      <c r="Q205" s="161"/>
      <c r="R205" s="161"/>
      <c r="S205" s="158"/>
      <c r="T205" s="158"/>
      <c r="U205" s="158"/>
      <c r="V205" s="158"/>
      <c r="W205" s="158"/>
      <c r="X205" s="158"/>
      <c r="Y205" s="158"/>
      <c r="Z205" s="158"/>
      <c r="AA205" s="158"/>
      <c r="AB205" s="158"/>
      <c r="AC205" s="158"/>
      <c r="AD205" s="162"/>
    </row>
    <row r="206" spans="6:30" x14ac:dyDescent="0.25">
      <c r="F206" s="163"/>
      <c r="G206" s="163"/>
      <c r="H206" s="163"/>
      <c r="I206" s="163"/>
      <c r="J206" s="163"/>
      <c r="K206" s="163"/>
      <c r="L206" s="163"/>
      <c r="M206" s="161"/>
      <c r="N206" s="161"/>
      <c r="O206" s="161"/>
      <c r="P206" s="161"/>
      <c r="Q206" s="161"/>
      <c r="R206" s="161"/>
      <c r="S206" s="158"/>
      <c r="T206" s="158"/>
      <c r="U206" s="158"/>
      <c r="V206" s="158"/>
      <c r="W206" s="158"/>
      <c r="X206" s="158"/>
      <c r="Y206" s="158"/>
      <c r="Z206" s="158"/>
      <c r="AA206" s="158"/>
      <c r="AB206" s="158"/>
      <c r="AC206" s="158"/>
      <c r="AD206" s="162"/>
    </row>
    <row r="207" spans="6:30" x14ac:dyDescent="0.25">
      <c r="F207" s="163"/>
      <c r="G207" s="163"/>
      <c r="H207" s="163"/>
      <c r="I207" s="163"/>
      <c r="J207" s="163"/>
      <c r="K207" s="163"/>
      <c r="L207" s="163"/>
      <c r="M207" s="161"/>
      <c r="N207" s="161"/>
      <c r="O207" s="161"/>
      <c r="P207" s="161"/>
      <c r="Q207" s="161"/>
      <c r="R207" s="161"/>
      <c r="S207" s="158"/>
      <c r="T207" s="158"/>
      <c r="U207" s="158"/>
      <c r="V207" s="158"/>
      <c r="W207" s="158"/>
      <c r="X207" s="158"/>
      <c r="Y207" s="158"/>
      <c r="Z207" s="158"/>
      <c r="AA207" s="158"/>
      <c r="AB207" s="158"/>
      <c r="AC207" s="158"/>
      <c r="AD207" s="162"/>
    </row>
    <row r="208" spans="6:30" x14ac:dyDescent="0.25">
      <c r="F208" s="163"/>
      <c r="G208" s="163"/>
      <c r="H208" s="163"/>
      <c r="I208" s="163"/>
      <c r="J208" s="163"/>
      <c r="K208" s="163"/>
      <c r="L208" s="163"/>
      <c r="M208" s="161"/>
      <c r="N208" s="161"/>
      <c r="O208" s="161"/>
      <c r="P208" s="161"/>
      <c r="Q208" s="161"/>
      <c r="R208" s="161"/>
      <c r="S208" s="158"/>
      <c r="T208" s="158"/>
      <c r="U208" s="158"/>
      <c r="V208" s="158"/>
      <c r="W208" s="158"/>
      <c r="X208" s="158"/>
      <c r="Y208" s="158"/>
      <c r="Z208" s="158"/>
      <c r="AA208" s="158"/>
      <c r="AB208" s="158"/>
      <c r="AC208" s="158"/>
      <c r="AD208" s="162"/>
    </row>
    <row r="209" spans="6:30" x14ac:dyDescent="0.25">
      <c r="F209" s="163"/>
      <c r="G209" s="163"/>
      <c r="H209" s="163"/>
      <c r="I209" s="163"/>
      <c r="J209" s="163"/>
      <c r="K209" s="163"/>
      <c r="L209" s="163"/>
      <c r="M209" s="161"/>
      <c r="N209" s="161"/>
      <c r="O209" s="161"/>
      <c r="P209" s="161"/>
      <c r="Q209" s="161"/>
      <c r="R209" s="161"/>
      <c r="S209" s="158"/>
      <c r="T209" s="158"/>
      <c r="U209" s="158"/>
      <c r="V209" s="158"/>
      <c r="W209" s="158"/>
      <c r="X209" s="158"/>
      <c r="Y209" s="158"/>
      <c r="Z209" s="158"/>
      <c r="AA209" s="158"/>
      <c r="AB209" s="158"/>
      <c r="AC209" s="158"/>
      <c r="AD209" s="162"/>
    </row>
    <row r="210" spans="6:30" x14ac:dyDescent="0.25">
      <c r="F210" s="163"/>
      <c r="G210" s="163"/>
      <c r="H210" s="163"/>
      <c r="I210" s="163"/>
      <c r="J210" s="163"/>
      <c r="K210" s="163"/>
      <c r="L210" s="163"/>
      <c r="M210" s="161"/>
      <c r="N210" s="161"/>
      <c r="O210" s="161"/>
      <c r="P210" s="161"/>
      <c r="Q210" s="161"/>
      <c r="R210" s="161"/>
      <c r="S210" s="158"/>
      <c r="T210" s="158"/>
      <c r="U210" s="158"/>
      <c r="V210" s="158"/>
      <c r="W210" s="158"/>
      <c r="X210" s="158"/>
      <c r="Y210" s="158"/>
      <c r="Z210" s="158"/>
      <c r="AA210" s="158"/>
      <c r="AB210" s="158"/>
      <c r="AC210" s="158"/>
      <c r="AD210" s="162"/>
    </row>
    <row r="211" spans="6:30" x14ac:dyDescent="0.25">
      <c r="F211" s="163"/>
      <c r="G211" s="163"/>
      <c r="H211" s="163"/>
      <c r="I211" s="163"/>
      <c r="J211" s="163"/>
      <c r="K211" s="163"/>
      <c r="L211" s="163"/>
      <c r="M211" s="161"/>
      <c r="N211" s="161"/>
      <c r="O211" s="161"/>
      <c r="P211" s="161"/>
      <c r="Q211" s="161"/>
      <c r="R211" s="161"/>
      <c r="S211" s="158"/>
      <c r="T211" s="158"/>
      <c r="U211" s="158"/>
      <c r="V211" s="158"/>
      <c r="W211" s="158"/>
      <c r="X211" s="158"/>
      <c r="Y211" s="158"/>
      <c r="Z211" s="158"/>
      <c r="AA211" s="158"/>
      <c r="AB211" s="158"/>
      <c r="AC211" s="158"/>
      <c r="AD211" s="162"/>
    </row>
    <row r="212" spans="6:30" x14ac:dyDescent="0.25">
      <c r="F212" s="163"/>
      <c r="G212" s="163"/>
      <c r="H212" s="163"/>
      <c r="I212" s="163"/>
      <c r="J212" s="163"/>
      <c r="K212" s="163"/>
      <c r="L212" s="163"/>
      <c r="M212" s="161"/>
      <c r="N212" s="161"/>
      <c r="O212" s="161"/>
      <c r="P212" s="161"/>
      <c r="Q212" s="161"/>
      <c r="R212" s="161"/>
      <c r="S212" s="158"/>
      <c r="T212" s="158"/>
      <c r="U212" s="158"/>
      <c r="V212" s="158"/>
      <c r="W212" s="158"/>
      <c r="X212" s="158"/>
      <c r="Y212" s="158"/>
      <c r="Z212" s="158"/>
      <c r="AA212" s="158"/>
      <c r="AB212" s="158"/>
      <c r="AC212" s="158"/>
      <c r="AD212" s="162"/>
    </row>
    <row r="213" spans="6:30" x14ac:dyDescent="0.25">
      <c r="F213" s="163"/>
      <c r="G213" s="163"/>
      <c r="H213" s="163"/>
      <c r="I213" s="163"/>
      <c r="J213" s="163"/>
      <c r="K213" s="163"/>
      <c r="L213" s="163"/>
      <c r="M213" s="161"/>
      <c r="N213" s="161"/>
      <c r="O213" s="161"/>
      <c r="P213" s="161"/>
      <c r="Q213" s="161"/>
      <c r="R213" s="161"/>
      <c r="S213" s="158"/>
      <c r="T213" s="158"/>
      <c r="U213" s="158"/>
      <c r="V213" s="158"/>
      <c r="W213" s="158"/>
      <c r="X213" s="158"/>
      <c r="Y213" s="158"/>
      <c r="Z213" s="158"/>
      <c r="AA213" s="158"/>
      <c r="AB213" s="158"/>
      <c r="AC213" s="158"/>
      <c r="AD213" s="162"/>
    </row>
    <row r="214" spans="6:30" x14ac:dyDescent="0.25">
      <c r="F214" s="163"/>
      <c r="G214" s="163"/>
      <c r="H214" s="163"/>
      <c r="I214" s="163"/>
      <c r="J214" s="163"/>
      <c r="K214" s="163"/>
      <c r="L214" s="163"/>
      <c r="M214" s="161"/>
      <c r="N214" s="161"/>
      <c r="O214" s="161"/>
      <c r="P214" s="161"/>
      <c r="Q214" s="161"/>
      <c r="R214" s="161"/>
      <c r="S214" s="158"/>
      <c r="T214" s="158"/>
      <c r="U214" s="158"/>
      <c r="V214" s="158"/>
      <c r="W214" s="158"/>
      <c r="X214" s="158"/>
      <c r="Y214" s="158"/>
      <c r="Z214" s="158"/>
      <c r="AA214" s="158"/>
      <c r="AB214" s="158"/>
      <c r="AC214" s="158"/>
      <c r="AD214" s="162"/>
    </row>
    <row r="215" spans="6:30" x14ac:dyDescent="0.25">
      <c r="F215" s="163"/>
      <c r="G215" s="163"/>
      <c r="H215" s="163"/>
      <c r="I215" s="163"/>
      <c r="J215" s="163"/>
      <c r="K215" s="163"/>
      <c r="L215" s="163"/>
      <c r="M215" s="161"/>
      <c r="N215" s="161"/>
      <c r="O215" s="161"/>
      <c r="P215" s="161"/>
      <c r="Q215" s="161"/>
      <c r="R215" s="161"/>
      <c r="S215" s="158"/>
      <c r="T215" s="158"/>
      <c r="U215" s="158"/>
      <c r="V215" s="158"/>
      <c r="W215" s="158"/>
      <c r="X215" s="158"/>
      <c r="Y215" s="158"/>
      <c r="Z215" s="158"/>
      <c r="AA215" s="158"/>
      <c r="AB215" s="158"/>
      <c r="AC215" s="158"/>
      <c r="AD215" s="162"/>
    </row>
    <row r="216" spans="6:30" x14ac:dyDescent="0.25">
      <c r="F216" s="163"/>
      <c r="G216" s="163"/>
      <c r="H216" s="163"/>
      <c r="I216" s="163"/>
      <c r="J216" s="163"/>
      <c r="K216" s="163"/>
      <c r="L216" s="163"/>
      <c r="M216" s="161"/>
      <c r="N216" s="161"/>
      <c r="O216" s="161"/>
      <c r="P216" s="161"/>
      <c r="Q216" s="161"/>
      <c r="R216" s="161"/>
      <c r="S216" s="158"/>
      <c r="T216" s="158"/>
      <c r="U216" s="158"/>
      <c r="V216" s="158"/>
      <c r="W216" s="158"/>
      <c r="X216" s="158"/>
      <c r="Y216" s="158"/>
      <c r="Z216" s="158"/>
      <c r="AA216" s="158"/>
      <c r="AB216" s="158"/>
      <c r="AC216" s="158"/>
      <c r="AD216" s="162"/>
    </row>
    <row r="217" spans="6:30" x14ac:dyDescent="0.25">
      <c r="F217" s="163"/>
      <c r="G217" s="163"/>
      <c r="H217" s="163"/>
      <c r="I217" s="163"/>
      <c r="J217" s="163"/>
      <c r="K217" s="163"/>
      <c r="L217" s="163"/>
      <c r="M217" s="161"/>
      <c r="N217" s="161"/>
      <c r="O217" s="161"/>
      <c r="P217" s="161"/>
      <c r="Q217" s="161"/>
      <c r="R217" s="161"/>
      <c r="S217" s="158"/>
      <c r="T217" s="158"/>
      <c r="U217" s="158"/>
      <c r="V217" s="158"/>
      <c r="W217" s="158"/>
      <c r="X217" s="158"/>
      <c r="Y217" s="158"/>
      <c r="Z217" s="158"/>
      <c r="AA217" s="158"/>
      <c r="AB217" s="158"/>
      <c r="AC217" s="158"/>
      <c r="AD217" s="162"/>
    </row>
    <row r="218" spans="6:30" x14ac:dyDescent="0.25">
      <c r="F218" s="163"/>
      <c r="G218" s="163"/>
      <c r="H218" s="163"/>
      <c r="I218" s="163"/>
      <c r="J218" s="163"/>
      <c r="K218" s="163"/>
      <c r="L218" s="163"/>
      <c r="M218" s="161"/>
      <c r="N218" s="161"/>
      <c r="O218" s="161"/>
      <c r="P218" s="161"/>
      <c r="Q218" s="161"/>
      <c r="R218" s="161"/>
      <c r="S218" s="158"/>
      <c r="T218" s="158"/>
      <c r="U218" s="158"/>
      <c r="V218" s="158"/>
      <c r="W218" s="158"/>
      <c r="X218" s="158"/>
      <c r="Y218" s="158"/>
      <c r="Z218" s="158"/>
      <c r="AA218" s="158"/>
      <c r="AB218" s="158"/>
      <c r="AC218" s="158"/>
      <c r="AD218" s="162"/>
    </row>
    <row r="219" spans="6:30" x14ac:dyDescent="0.25">
      <c r="F219" s="163"/>
      <c r="G219" s="163"/>
      <c r="H219" s="163"/>
      <c r="I219" s="163"/>
      <c r="J219" s="163"/>
      <c r="K219" s="163"/>
      <c r="L219" s="163"/>
      <c r="M219" s="161"/>
      <c r="N219" s="161"/>
      <c r="O219" s="161"/>
      <c r="P219" s="161"/>
      <c r="Q219" s="161"/>
      <c r="R219" s="161"/>
      <c r="S219" s="158"/>
      <c r="T219" s="158"/>
      <c r="U219" s="158"/>
      <c r="V219" s="158"/>
      <c r="W219" s="158"/>
      <c r="X219" s="158"/>
      <c r="Y219" s="158"/>
      <c r="Z219" s="158"/>
      <c r="AA219" s="158"/>
      <c r="AB219" s="158"/>
      <c r="AC219" s="158"/>
      <c r="AD219" s="162"/>
    </row>
    <row r="220" spans="6:30" x14ac:dyDescent="0.25">
      <c r="F220" s="163"/>
      <c r="G220" s="163"/>
      <c r="H220" s="163"/>
      <c r="I220" s="163"/>
      <c r="J220" s="163"/>
      <c r="K220" s="163"/>
      <c r="L220" s="163"/>
      <c r="M220" s="161"/>
      <c r="N220" s="161"/>
      <c r="O220" s="161"/>
      <c r="P220" s="161"/>
      <c r="Q220" s="161"/>
      <c r="R220" s="161"/>
      <c r="S220" s="158"/>
      <c r="T220" s="158"/>
      <c r="U220" s="158"/>
      <c r="V220" s="158"/>
      <c r="W220" s="158"/>
      <c r="X220" s="158"/>
      <c r="Y220" s="158"/>
      <c r="Z220" s="158"/>
      <c r="AA220" s="158"/>
      <c r="AB220" s="158"/>
      <c r="AC220" s="158"/>
      <c r="AD220" s="162"/>
    </row>
    <row r="221" spans="6:30" x14ac:dyDescent="0.25">
      <c r="F221" s="163"/>
      <c r="G221" s="163"/>
      <c r="H221" s="163"/>
      <c r="I221" s="163"/>
      <c r="J221" s="163"/>
      <c r="K221" s="163"/>
      <c r="L221" s="163"/>
      <c r="M221" s="161"/>
      <c r="N221" s="161"/>
      <c r="O221" s="161"/>
      <c r="P221" s="161"/>
      <c r="Q221" s="161"/>
      <c r="R221" s="161"/>
      <c r="S221" s="158"/>
      <c r="T221" s="158"/>
      <c r="U221" s="158"/>
      <c r="V221" s="158"/>
      <c r="W221" s="158"/>
      <c r="X221" s="158"/>
      <c r="Y221" s="158"/>
      <c r="Z221" s="158"/>
      <c r="AA221" s="158"/>
      <c r="AB221" s="158"/>
      <c r="AC221" s="158"/>
      <c r="AD221" s="162"/>
    </row>
    <row r="222" spans="6:30" x14ac:dyDescent="0.25">
      <c r="F222" s="163"/>
      <c r="G222" s="163"/>
      <c r="H222" s="163"/>
      <c r="I222" s="163"/>
      <c r="J222" s="163"/>
      <c r="K222" s="163"/>
      <c r="L222" s="163"/>
      <c r="M222" s="161"/>
      <c r="N222" s="161"/>
      <c r="O222" s="161"/>
      <c r="P222" s="161"/>
      <c r="Q222" s="161"/>
      <c r="R222" s="161"/>
      <c r="S222" s="158"/>
      <c r="T222" s="158"/>
      <c r="U222" s="158"/>
      <c r="V222" s="158"/>
      <c r="W222" s="158"/>
      <c r="X222" s="158"/>
      <c r="Y222" s="158"/>
      <c r="Z222" s="158"/>
      <c r="AA222" s="158"/>
      <c r="AB222" s="158"/>
      <c r="AC222" s="158"/>
      <c r="AD222" s="162"/>
    </row>
    <row r="223" spans="6:30" x14ac:dyDescent="0.25">
      <c r="F223" s="163"/>
      <c r="G223" s="163"/>
      <c r="H223" s="163"/>
      <c r="I223" s="163"/>
      <c r="J223" s="163"/>
      <c r="K223" s="163"/>
      <c r="L223" s="163"/>
      <c r="M223" s="161"/>
      <c r="N223" s="161"/>
      <c r="O223" s="161"/>
      <c r="P223" s="161"/>
      <c r="Q223" s="161"/>
      <c r="R223" s="161"/>
      <c r="S223" s="158"/>
      <c r="T223" s="158"/>
      <c r="U223" s="158"/>
      <c r="V223" s="158"/>
      <c r="W223" s="158"/>
      <c r="X223" s="158"/>
      <c r="Y223" s="158"/>
      <c r="Z223" s="158"/>
      <c r="AA223" s="158"/>
      <c r="AB223" s="158"/>
      <c r="AC223" s="158"/>
      <c r="AD223" s="162"/>
    </row>
    <row r="224" spans="6:30" x14ac:dyDescent="0.25">
      <c r="F224" s="163"/>
      <c r="G224" s="163"/>
      <c r="H224" s="163"/>
      <c r="I224" s="163"/>
      <c r="J224" s="163"/>
      <c r="K224" s="163"/>
      <c r="L224" s="163"/>
      <c r="M224" s="161"/>
      <c r="N224" s="161"/>
      <c r="O224" s="161"/>
      <c r="P224" s="161"/>
      <c r="Q224" s="161"/>
      <c r="R224" s="161"/>
      <c r="S224" s="158"/>
      <c r="T224" s="158"/>
      <c r="U224" s="158"/>
      <c r="V224" s="158"/>
      <c r="W224" s="158"/>
      <c r="X224" s="158"/>
      <c r="Y224" s="158"/>
      <c r="Z224" s="158"/>
      <c r="AA224" s="158"/>
      <c r="AB224" s="158"/>
      <c r="AC224" s="158"/>
      <c r="AD224" s="162"/>
    </row>
    <row r="225" spans="6:30" x14ac:dyDescent="0.25">
      <c r="F225" s="163"/>
      <c r="G225" s="163"/>
      <c r="H225" s="163"/>
      <c r="I225" s="163"/>
      <c r="J225" s="163"/>
      <c r="K225" s="163"/>
      <c r="L225" s="163"/>
      <c r="M225" s="161"/>
      <c r="N225" s="161"/>
      <c r="O225" s="161"/>
      <c r="P225" s="161"/>
      <c r="Q225" s="161"/>
      <c r="R225" s="161"/>
      <c r="S225" s="158"/>
      <c r="T225" s="158"/>
      <c r="U225" s="158"/>
      <c r="V225" s="158"/>
      <c r="W225" s="158"/>
      <c r="X225" s="158"/>
      <c r="Y225" s="158"/>
      <c r="Z225" s="158"/>
      <c r="AA225" s="158"/>
      <c r="AB225" s="158"/>
      <c r="AC225" s="158"/>
      <c r="AD225" s="162"/>
    </row>
    <row r="226" spans="6:30" x14ac:dyDescent="0.25">
      <c r="F226" s="163"/>
      <c r="G226" s="163"/>
      <c r="H226" s="163"/>
      <c r="I226" s="163"/>
      <c r="J226" s="163"/>
      <c r="K226" s="163"/>
      <c r="L226" s="163"/>
      <c r="M226" s="161"/>
      <c r="N226" s="161"/>
      <c r="O226" s="161"/>
      <c r="P226" s="161"/>
      <c r="Q226" s="161"/>
      <c r="R226" s="161"/>
      <c r="S226" s="158"/>
      <c r="T226" s="158"/>
      <c r="U226" s="158"/>
      <c r="V226" s="158"/>
      <c r="W226" s="158"/>
      <c r="X226" s="158"/>
      <c r="Y226" s="158"/>
      <c r="Z226" s="158"/>
      <c r="AA226" s="158"/>
      <c r="AB226" s="158"/>
      <c r="AC226" s="158"/>
      <c r="AD226" s="162"/>
    </row>
    <row r="227" spans="6:30" x14ac:dyDescent="0.25">
      <c r="F227" s="163"/>
      <c r="G227" s="163"/>
      <c r="H227" s="163"/>
      <c r="I227" s="163"/>
      <c r="J227" s="163"/>
      <c r="K227" s="163"/>
      <c r="L227" s="163"/>
      <c r="M227" s="161"/>
      <c r="N227" s="161"/>
      <c r="O227" s="161"/>
      <c r="P227" s="161"/>
      <c r="Q227" s="161"/>
      <c r="R227" s="161"/>
      <c r="S227" s="158"/>
      <c r="T227" s="158"/>
      <c r="U227" s="158"/>
      <c r="V227" s="158"/>
      <c r="W227" s="158"/>
      <c r="X227" s="158"/>
      <c r="Y227" s="158"/>
      <c r="Z227" s="158"/>
      <c r="AA227" s="158"/>
      <c r="AB227" s="158"/>
      <c r="AC227" s="158"/>
      <c r="AD227" s="162"/>
    </row>
    <row r="228" spans="6:30" x14ac:dyDescent="0.25">
      <c r="F228" s="163"/>
      <c r="G228" s="163"/>
      <c r="H228" s="163"/>
      <c r="I228" s="163"/>
      <c r="J228" s="163"/>
      <c r="K228" s="163"/>
      <c r="L228" s="163"/>
      <c r="M228" s="161"/>
      <c r="N228" s="161"/>
      <c r="O228" s="161"/>
      <c r="P228" s="161"/>
      <c r="Q228" s="161"/>
      <c r="R228" s="161"/>
      <c r="S228" s="158"/>
      <c r="T228" s="158"/>
      <c r="U228" s="158"/>
      <c r="V228" s="158"/>
      <c r="W228" s="158"/>
      <c r="X228" s="158"/>
      <c r="Y228" s="158"/>
      <c r="Z228" s="158"/>
      <c r="AA228" s="158"/>
      <c r="AB228" s="158"/>
      <c r="AC228" s="158"/>
      <c r="AD228" s="162"/>
    </row>
    <row r="229" spans="6:30" x14ac:dyDescent="0.25">
      <c r="F229" s="163"/>
      <c r="G229" s="163"/>
      <c r="H229" s="163"/>
      <c r="I229" s="163"/>
      <c r="J229" s="163"/>
      <c r="K229" s="163"/>
      <c r="L229" s="163"/>
      <c r="M229" s="161"/>
      <c r="N229" s="161"/>
      <c r="O229" s="161"/>
      <c r="P229" s="161"/>
      <c r="Q229" s="161"/>
      <c r="R229" s="161"/>
      <c r="S229" s="158"/>
      <c r="T229" s="158"/>
      <c r="U229" s="158"/>
      <c r="V229" s="158"/>
      <c r="W229" s="158"/>
      <c r="X229" s="158"/>
      <c r="Y229" s="158"/>
      <c r="Z229" s="158"/>
      <c r="AA229" s="158"/>
      <c r="AB229" s="158"/>
      <c r="AC229" s="158"/>
      <c r="AD229" s="162"/>
    </row>
    <row r="230" spans="6:30" x14ac:dyDescent="0.25">
      <c r="F230" s="163"/>
      <c r="G230" s="163"/>
      <c r="H230" s="163"/>
      <c r="I230" s="163"/>
      <c r="J230" s="163"/>
      <c r="K230" s="163"/>
      <c r="L230" s="163"/>
      <c r="M230" s="161"/>
      <c r="N230" s="161"/>
      <c r="O230" s="161"/>
      <c r="P230" s="161"/>
      <c r="Q230" s="161"/>
      <c r="R230" s="161"/>
      <c r="S230" s="158"/>
      <c r="T230" s="158"/>
      <c r="U230" s="158"/>
      <c r="V230" s="158"/>
      <c r="W230" s="158"/>
      <c r="X230" s="158"/>
      <c r="Y230" s="158"/>
      <c r="Z230" s="158"/>
      <c r="AA230" s="158"/>
      <c r="AB230" s="158"/>
      <c r="AC230" s="158"/>
      <c r="AD230" s="162"/>
    </row>
    <row r="231" spans="6:30" x14ac:dyDescent="0.25">
      <c r="F231" s="163"/>
      <c r="G231" s="163"/>
      <c r="H231" s="163"/>
      <c r="I231" s="163"/>
      <c r="J231" s="163"/>
      <c r="K231" s="163"/>
      <c r="L231" s="163"/>
      <c r="M231" s="161"/>
      <c r="N231" s="161"/>
      <c r="O231" s="161"/>
      <c r="P231" s="161"/>
      <c r="Q231" s="161"/>
      <c r="R231" s="161"/>
      <c r="S231" s="158"/>
      <c r="T231" s="158"/>
      <c r="U231" s="158"/>
      <c r="V231" s="158"/>
      <c r="W231" s="158"/>
      <c r="X231" s="158"/>
      <c r="Y231" s="158"/>
      <c r="Z231" s="158"/>
      <c r="AA231" s="158"/>
      <c r="AB231" s="158"/>
      <c r="AC231" s="158"/>
      <c r="AD231" s="162"/>
    </row>
    <row r="232" spans="6:30" x14ac:dyDescent="0.25">
      <c r="F232" s="163"/>
      <c r="G232" s="163"/>
      <c r="H232" s="163"/>
      <c r="I232" s="163"/>
      <c r="J232" s="163"/>
      <c r="K232" s="163"/>
      <c r="L232" s="163"/>
      <c r="M232" s="161"/>
      <c r="N232" s="161"/>
      <c r="O232" s="161"/>
      <c r="P232" s="161"/>
      <c r="Q232" s="161"/>
      <c r="R232" s="161"/>
      <c r="S232" s="158"/>
      <c r="T232" s="158"/>
      <c r="U232" s="158"/>
      <c r="V232" s="158"/>
      <c r="W232" s="158"/>
      <c r="X232" s="158"/>
      <c r="Y232" s="158"/>
      <c r="Z232" s="158"/>
      <c r="AA232" s="158"/>
      <c r="AB232" s="158"/>
      <c r="AC232" s="158"/>
      <c r="AD232" s="162"/>
    </row>
    <row r="233" spans="6:30" x14ac:dyDescent="0.25">
      <c r="F233" s="163"/>
      <c r="G233" s="163"/>
      <c r="H233" s="163"/>
      <c r="I233" s="163"/>
      <c r="J233" s="163"/>
      <c r="K233" s="163"/>
      <c r="L233" s="163"/>
      <c r="M233" s="161"/>
      <c r="N233" s="161"/>
      <c r="O233" s="161"/>
      <c r="P233" s="161"/>
      <c r="Q233" s="161"/>
      <c r="R233" s="161"/>
      <c r="S233" s="158"/>
      <c r="T233" s="158"/>
      <c r="U233" s="158"/>
      <c r="V233" s="158"/>
      <c r="W233" s="158"/>
      <c r="X233" s="158"/>
      <c r="Y233" s="158"/>
      <c r="Z233" s="158"/>
      <c r="AA233" s="158"/>
      <c r="AB233" s="158"/>
      <c r="AC233" s="158"/>
      <c r="AD233" s="162"/>
    </row>
    <row r="234" spans="6:30" x14ac:dyDescent="0.25">
      <c r="F234" s="163"/>
      <c r="G234" s="163"/>
      <c r="H234" s="163"/>
      <c r="I234" s="163"/>
      <c r="J234" s="163"/>
      <c r="K234" s="163"/>
      <c r="L234" s="163"/>
      <c r="M234" s="161"/>
      <c r="N234" s="161"/>
      <c r="O234" s="161"/>
      <c r="P234" s="161"/>
      <c r="Q234" s="161"/>
      <c r="R234" s="161"/>
      <c r="S234" s="158"/>
      <c r="T234" s="158"/>
      <c r="U234" s="158"/>
      <c r="V234" s="158"/>
      <c r="W234" s="158"/>
      <c r="X234" s="158"/>
      <c r="Y234" s="158"/>
      <c r="Z234" s="158"/>
      <c r="AA234" s="158"/>
      <c r="AB234" s="158"/>
      <c r="AC234" s="158"/>
      <c r="AD234" s="162"/>
    </row>
    <row r="235" spans="6:30" x14ac:dyDescent="0.25">
      <c r="F235" s="163"/>
      <c r="G235" s="163"/>
      <c r="H235" s="163"/>
      <c r="I235" s="163"/>
      <c r="J235" s="163"/>
      <c r="K235" s="163"/>
      <c r="L235" s="163"/>
      <c r="M235" s="161"/>
      <c r="N235" s="161"/>
      <c r="O235" s="161"/>
      <c r="P235" s="161"/>
      <c r="Q235" s="161"/>
      <c r="R235" s="161"/>
      <c r="S235" s="158"/>
      <c r="T235" s="158"/>
      <c r="U235" s="158"/>
      <c r="V235" s="158"/>
      <c r="W235" s="158"/>
      <c r="X235" s="158"/>
      <c r="Y235" s="158"/>
      <c r="Z235" s="158"/>
      <c r="AA235" s="158"/>
      <c r="AB235" s="158"/>
      <c r="AC235" s="158"/>
      <c r="AD235" s="162"/>
    </row>
    <row r="236" spans="6:30" x14ac:dyDescent="0.25">
      <c r="F236" s="163"/>
      <c r="G236" s="163"/>
      <c r="H236" s="163"/>
      <c r="I236" s="163"/>
      <c r="J236" s="163"/>
      <c r="K236" s="163"/>
      <c r="L236" s="163"/>
      <c r="M236" s="161"/>
      <c r="N236" s="161"/>
      <c r="O236" s="161"/>
      <c r="P236" s="161"/>
      <c r="Q236" s="161"/>
      <c r="R236" s="161"/>
      <c r="S236" s="158"/>
      <c r="T236" s="158"/>
      <c r="U236" s="158"/>
      <c r="V236" s="158"/>
      <c r="W236" s="158"/>
      <c r="X236" s="158"/>
      <c r="Y236" s="158"/>
      <c r="Z236" s="158"/>
      <c r="AA236" s="158"/>
      <c r="AB236" s="158"/>
      <c r="AC236" s="158"/>
      <c r="AD236" s="162"/>
    </row>
    <row r="237" spans="6:30" x14ac:dyDescent="0.25">
      <c r="F237" s="163"/>
      <c r="G237" s="163"/>
      <c r="H237" s="163"/>
      <c r="I237" s="163"/>
      <c r="J237" s="163"/>
      <c r="K237" s="163"/>
      <c r="L237" s="163"/>
      <c r="M237" s="161"/>
      <c r="N237" s="161"/>
      <c r="O237" s="161"/>
      <c r="P237" s="161"/>
      <c r="Q237" s="161"/>
      <c r="R237" s="161"/>
      <c r="S237" s="158"/>
      <c r="T237" s="158"/>
      <c r="U237" s="158"/>
      <c r="V237" s="158"/>
      <c r="W237" s="158"/>
      <c r="X237" s="158"/>
      <c r="Y237" s="158"/>
      <c r="Z237" s="158"/>
      <c r="AA237" s="158"/>
      <c r="AB237" s="158"/>
      <c r="AC237" s="158"/>
      <c r="AD237" s="162"/>
    </row>
    <row r="238" spans="6:30" x14ac:dyDescent="0.25">
      <c r="F238" s="163"/>
      <c r="G238" s="163"/>
      <c r="H238" s="163"/>
      <c r="I238" s="163"/>
      <c r="J238" s="163"/>
      <c r="K238" s="163"/>
      <c r="L238" s="163"/>
      <c r="M238" s="161"/>
      <c r="N238" s="161"/>
      <c r="O238" s="161"/>
      <c r="P238" s="161"/>
      <c r="Q238" s="161"/>
      <c r="R238" s="161"/>
      <c r="S238" s="158"/>
      <c r="T238" s="158"/>
      <c r="U238" s="158"/>
      <c r="V238" s="158"/>
      <c r="W238" s="158"/>
      <c r="X238" s="158"/>
      <c r="Y238" s="158"/>
      <c r="Z238" s="158"/>
      <c r="AA238" s="158"/>
      <c r="AB238" s="158"/>
      <c r="AC238" s="158"/>
      <c r="AD238" s="162"/>
    </row>
    <row r="239" spans="6:30" x14ac:dyDescent="0.25">
      <c r="F239" s="163"/>
      <c r="G239" s="163"/>
      <c r="H239" s="163"/>
      <c r="I239" s="163"/>
      <c r="J239" s="163"/>
      <c r="K239" s="163"/>
      <c r="L239" s="163"/>
      <c r="M239" s="161"/>
      <c r="N239" s="161"/>
      <c r="O239" s="161"/>
      <c r="P239" s="161"/>
      <c r="Q239" s="161"/>
      <c r="R239" s="161"/>
      <c r="S239" s="158"/>
      <c r="T239" s="158"/>
      <c r="U239" s="158"/>
      <c r="V239" s="158"/>
      <c r="W239" s="158"/>
      <c r="X239" s="158"/>
      <c r="Y239" s="158"/>
      <c r="Z239" s="158"/>
      <c r="AA239" s="158"/>
      <c r="AB239" s="158"/>
      <c r="AC239" s="158"/>
      <c r="AD239" s="162"/>
    </row>
    <row r="240" spans="6:30" x14ac:dyDescent="0.25">
      <c r="F240" s="163"/>
      <c r="G240" s="163"/>
      <c r="H240" s="163"/>
      <c r="I240" s="163"/>
      <c r="J240" s="163"/>
      <c r="K240" s="163"/>
      <c r="L240" s="163"/>
      <c r="M240" s="161"/>
      <c r="N240" s="161"/>
      <c r="O240" s="161"/>
      <c r="P240" s="161"/>
      <c r="Q240" s="161"/>
      <c r="R240" s="161"/>
      <c r="S240" s="158"/>
      <c r="T240" s="158"/>
      <c r="U240" s="158"/>
      <c r="V240" s="158"/>
      <c r="W240" s="158"/>
      <c r="X240" s="158"/>
      <c r="Y240" s="158"/>
      <c r="Z240" s="158"/>
      <c r="AA240" s="158"/>
      <c r="AB240" s="158"/>
      <c r="AC240" s="158"/>
      <c r="AD240" s="162"/>
    </row>
    <row r="241" spans="6:30" x14ac:dyDescent="0.25">
      <c r="F241" s="163"/>
      <c r="G241" s="163"/>
      <c r="H241" s="163"/>
      <c r="I241" s="163"/>
      <c r="J241" s="163"/>
      <c r="K241" s="163"/>
      <c r="L241" s="163"/>
      <c r="M241" s="161"/>
      <c r="N241" s="161"/>
      <c r="O241" s="161"/>
      <c r="P241" s="161"/>
      <c r="Q241" s="161"/>
      <c r="R241" s="161"/>
      <c r="S241" s="158"/>
      <c r="T241" s="158"/>
      <c r="U241" s="158"/>
      <c r="V241" s="158"/>
      <c r="W241" s="158"/>
      <c r="X241" s="158"/>
      <c r="Y241" s="158"/>
      <c r="Z241" s="158"/>
      <c r="AA241" s="158"/>
      <c r="AB241" s="158"/>
      <c r="AC241" s="158"/>
      <c r="AD241" s="162"/>
    </row>
    <row r="242" spans="6:30" x14ac:dyDescent="0.25">
      <c r="F242" s="163"/>
      <c r="G242" s="163"/>
      <c r="H242" s="163"/>
      <c r="I242" s="163"/>
      <c r="J242" s="163"/>
      <c r="K242" s="163"/>
      <c r="L242" s="163"/>
      <c r="M242" s="161"/>
      <c r="N242" s="161"/>
      <c r="O242" s="161"/>
      <c r="P242" s="161"/>
      <c r="Q242" s="161"/>
      <c r="R242" s="161"/>
      <c r="S242" s="158"/>
      <c r="T242" s="158"/>
      <c r="U242" s="158"/>
      <c r="V242" s="158"/>
      <c r="W242" s="158"/>
      <c r="X242" s="158"/>
      <c r="Y242" s="158"/>
      <c r="Z242" s="158"/>
      <c r="AA242" s="158"/>
      <c r="AB242" s="158"/>
      <c r="AC242" s="158"/>
      <c r="AD242" s="162"/>
    </row>
    <row r="243" spans="6:30" x14ac:dyDescent="0.25">
      <c r="F243" s="163"/>
      <c r="G243" s="163"/>
      <c r="H243" s="163"/>
      <c r="I243" s="163"/>
      <c r="J243" s="163"/>
      <c r="K243" s="163"/>
      <c r="L243" s="163"/>
      <c r="M243" s="161"/>
      <c r="N243" s="161"/>
      <c r="O243" s="161"/>
      <c r="P243" s="161"/>
      <c r="Q243" s="161"/>
      <c r="R243" s="161"/>
      <c r="S243" s="158"/>
      <c r="T243" s="158"/>
      <c r="U243" s="158"/>
      <c r="V243" s="158"/>
      <c r="W243" s="158"/>
      <c r="X243" s="158"/>
      <c r="Y243" s="158"/>
      <c r="Z243" s="158"/>
      <c r="AA243" s="158"/>
      <c r="AB243" s="158"/>
      <c r="AC243" s="158"/>
      <c r="AD243" s="162"/>
    </row>
    <row r="244" spans="6:30" x14ac:dyDescent="0.25">
      <c r="F244" s="163"/>
      <c r="G244" s="163"/>
      <c r="H244" s="163"/>
      <c r="I244" s="163"/>
      <c r="J244" s="163"/>
      <c r="K244" s="163"/>
      <c r="L244" s="163"/>
      <c r="M244" s="161"/>
      <c r="N244" s="161"/>
      <c r="O244" s="161"/>
      <c r="P244" s="161"/>
      <c r="Q244" s="161"/>
      <c r="R244" s="161"/>
      <c r="S244" s="158"/>
      <c r="T244" s="158"/>
      <c r="U244" s="158"/>
      <c r="V244" s="158"/>
      <c r="W244" s="158"/>
      <c r="X244" s="158"/>
      <c r="Y244" s="158"/>
      <c r="Z244" s="158"/>
      <c r="AA244" s="158"/>
      <c r="AB244" s="158"/>
      <c r="AC244" s="158"/>
      <c r="AD244" s="162"/>
    </row>
    <row r="245" spans="6:30" x14ac:dyDescent="0.25">
      <c r="F245" s="163"/>
      <c r="G245" s="163"/>
      <c r="H245" s="163"/>
      <c r="I245" s="163"/>
      <c r="J245" s="163"/>
      <c r="K245" s="163"/>
      <c r="L245" s="163"/>
      <c r="M245" s="161"/>
      <c r="N245" s="161"/>
      <c r="O245" s="161"/>
      <c r="P245" s="161"/>
      <c r="Q245" s="161"/>
      <c r="R245" s="161"/>
      <c r="S245" s="158"/>
      <c r="T245" s="158"/>
      <c r="U245" s="158"/>
      <c r="V245" s="158"/>
      <c r="W245" s="158"/>
      <c r="X245" s="158"/>
      <c r="Y245" s="158"/>
      <c r="Z245" s="158"/>
      <c r="AA245" s="158"/>
      <c r="AB245" s="158"/>
      <c r="AC245" s="158"/>
      <c r="AD245" s="162"/>
    </row>
    <row r="246" spans="6:30" x14ac:dyDescent="0.25">
      <c r="F246" s="163"/>
      <c r="G246" s="163"/>
      <c r="H246" s="163"/>
      <c r="I246" s="163"/>
      <c r="J246" s="163"/>
      <c r="K246" s="163"/>
      <c r="L246" s="163"/>
      <c r="M246" s="161"/>
      <c r="N246" s="161"/>
      <c r="O246" s="161"/>
      <c r="P246" s="161"/>
      <c r="Q246" s="161"/>
      <c r="R246" s="161"/>
      <c r="S246" s="158"/>
      <c r="T246" s="158"/>
      <c r="U246" s="158"/>
      <c r="V246" s="158"/>
      <c r="W246" s="158"/>
      <c r="X246" s="158"/>
      <c r="Y246" s="158"/>
      <c r="Z246" s="158"/>
      <c r="AA246" s="158"/>
      <c r="AB246" s="158"/>
      <c r="AC246" s="158"/>
      <c r="AD246" s="162"/>
    </row>
    <row r="247" spans="6:30" x14ac:dyDescent="0.25">
      <c r="F247" s="163"/>
      <c r="G247" s="163"/>
      <c r="H247" s="163"/>
      <c r="I247" s="163"/>
      <c r="J247" s="163"/>
      <c r="K247" s="163"/>
      <c r="L247" s="163"/>
      <c r="M247" s="161"/>
      <c r="N247" s="161"/>
      <c r="O247" s="161"/>
      <c r="P247" s="161"/>
      <c r="Q247" s="161"/>
      <c r="R247" s="161"/>
      <c r="S247" s="158"/>
      <c r="T247" s="158"/>
      <c r="U247" s="158"/>
      <c r="V247" s="158"/>
      <c r="W247" s="158"/>
      <c r="X247" s="158"/>
      <c r="Y247" s="158"/>
      <c r="Z247" s="158"/>
      <c r="AA247" s="158"/>
      <c r="AB247" s="158"/>
      <c r="AC247" s="158"/>
      <c r="AD247" s="162"/>
    </row>
    <row r="248" spans="6:30" x14ac:dyDescent="0.25">
      <c r="F248" s="163"/>
      <c r="G248" s="163"/>
      <c r="H248" s="163"/>
      <c r="I248" s="163"/>
      <c r="J248" s="163"/>
      <c r="K248" s="163"/>
      <c r="L248" s="163"/>
      <c r="M248" s="161"/>
      <c r="N248" s="161"/>
      <c r="O248" s="161"/>
      <c r="P248" s="161"/>
      <c r="Q248" s="161"/>
      <c r="R248" s="161"/>
      <c r="S248" s="158"/>
      <c r="T248" s="158"/>
      <c r="U248" s="158"/>
      <c r="V248" s="158"/>
      <c r="W248" s="158"/>
      <c r="X248" s="158"/>
      <c r="Y248" s="158"/>
      <c r="Z248" s="158"/>
      <c r="AA248" s="158"/>
      <c r="AB248" s="158"/>
      <c r="AC248" s="158"/>
      <c r="AD248" s="162"/>
    </row>
    <row r="249" spans="6:30" x14ac:dyDescent="0.25">
      <c r="F249" s="163"/>
      <c r="G249" s="163"/>
      <c r="H249" s="163"/>
      <c r="I249" s="163"/>
      <c r="J249" s="163"/>
      <c r="K249" s="163"/>
      <c r="L249" s="163"/>
      <c r="M249" s="161"/>
      <c r="N249" s="161"/>
      <c r="O249" s="161"/>
      <c r="P249" s="161"/>
      <c r="Q249" s="161"/>
      <c r="R249" s="161"/>
      <c r="S249" s="158"/>
      <c r="T249" s="158"/>
      <c r="U249" s="158"/>
      <c r="V249" s="158"/>
      <c r="W249" s="158"/>
      <c r="X249" s="158"/>
      <c r="Y249" s="158"/>
      <c r="Z249" s="158"/>
      <c r="AA249" s="158"/>
      <c r="AB249" s="158"/>
      <c r="AC249" s="158"/>
      <c r="AD249" s="162"/>
    </row>
    <row r="250" spans="6:30" x14ac:dyDescent="0.25">
      <c r="F250" s="163"/>
      <c r="G250" s="163"/>
      <c r="H250" s="163"/>
      <c r="I250" s="163"/>
      <c r="J250" s="163"/>
      <c r="K250" s="163"/>
      <c r="L250" s="163"/>
      <c r="M250" s="161"/>
      <c r="N250" s="161"/>
      <c r="O250" s="161"/>
      <c r="P250" s="161"/>
      <c r="Q250" s="161"/>
      <c r="R250" s="161"/>
      <c r="S250" s="158"/>
      <c r="T250" s="158"/>
      <c r="U250" s="158"/>
      <c r="V250" s="158"/>
      <c r="W250" s="158"/>
      <c r="X250" s="158"/>
      <c r="Y250" s="158"/>
      <c r="Z250" s="158"/>
      <c r="AA250" s="158"/>
      <c r="AB250" s="158"/>
      <c r="AC250" s="158"/>
      <c r="AD250" s="162"/>
    </row>
    <row r="251" spans="6:30" x14ac:dyDescent="0.25">
      <c r="F251" s="163"/>
      <c r="G251" s="163"/>
      <c r="H251" s="163"/>
      <c r="I251" s="163"/>
      <c r="J251" s="163"/>
      <c r="K251" s="163"/>
      <c r="L251" s="163"/>
      <c r="M251" s="161"/>
      <c r="N251" s="161"/>
      <c r="O251" s="161"/>
      <c r="P251" s="161"/>
      <c r="Q251" s="161"/>
      <c r="R251" s="161"/>
      <c r="S251" s="158"/>
      <c r="T251" s="158"/>
      <c r="U251" s="158"/>
      <c r="V251" s="158"/>
      <c r="W251" s="158"/>
      <c r="X251" s="158"/>
      <c r="Y251" s="158"/>
      <c r="Z251" s="158"/>
      <c r="AA251" s="158"/>
      <c r="AB251" s="158"/>
      <c r="AC251" s="158"/>
      <c r="AD251" s="162"/>
    </row>
    <row r="252" spans="6:30" x14ac:dyDescent="0.25">
      <c r="F252" s="163"/>
      <c r="G252" s="163"/>
      <c r="H252" s="163"/>
      <c r="I252" s="163"/>
      <c r="J252" s="163"/>
      <c r="K252" s="163"/>
      <c r="L252" s="163"/>
      <c r="M252" s="161"/>
      <c r="N252" s="161"/>
      <c r="O252" s="161"/>
      <c r="P252" s="161"/>
      <c r="Q252" s="161"/>
      <c r="R252" s="161"/>
      <c r="S252" s="158"/>
      <c r="T252" s="158"/>
      <c r="U252" s="158"/>
      <c r="V252" s="158"/>
      <c r="W252" s="158"/>
      <c r="X252" s="158"/>
      <c r="Y252" s="158"/>
      <c r="Z252" s="158"/>
      <c r="AA252" s="158"/>
      <c r="AB252" s="158"/>
      <c r="AC252" s="158"/>
      <c r="AD252" s="162"/>
    </row>
    <row r="253" spans="6:30" x14ac:dyDescent="0.25">
      <c r="F253" s="163"/>
      <c r="G253" s="163"/>
      <c r="H253" s="163"/>
      <c r="I253" s="163"/>
      <c r="J253" s="163"/>
      <c r="K253" s="163"/>
      <c r="L253" s="163"/>
      <c r="M253" s="161"/>
      <c r="N253" s="161"/>
      <c r="O253" s="161"/>
      <c r="P253" s="161"/>
      <c r="Q253" s="161"/>
      <c r="R253" s="161"/>
      <c r="S253" s="158"/>
      <c r="T253" s="158"/>
      <c r="U253" s="158"/>
      <c r="V253" s="158"/>
      <c r="W253" s="158"/>
      <c r="X253" s="158"/>
      <c r="Y253" s="158"/>
      <c r="Z253" s="158"/>
      <c r="AA253" s="158"/>
      <c r="AB253" s="158"/>
      <c r="AC253" s="158"/>
      <c r="AD253" s="162"/>
    </row>
    <row r="254" spans="6:30" x14ac:dyDescent="0.25">
      <c r="F254" s="163"/>
      <c r="G254" s="163"/>
      <c r="H254" s="163"/>
      <c r="I254" s="163"/>
      <c r="J254" s="163"/>
      <c r="K254" s="163"/>
      <c r="L254" s="163"/>
      <c r="M254" s="161"/>
      <c r="N254" s="161"/>
      <c r="O254" s="161"/>
      <c r="P254" s="161"/>
      <c r="Q254" s="161"/>
      <c r="R254" s="161"/>
      <c r="S254" s="158"/>
      <c r="T254" s="158"/>
      <c r="U254" s="158"/>
      <c r="V254" s="158"/>
      <c r="W254" s="158"/>
      <c r="X254" s="158"/>
      <c r="Y254" s="158"/>
      <c r="Z254" s="158"/>
      <c r="AA254" s="158"/>
      <c r="AB254" s="158"/>
      <c r="AC254" s="158"/>
      <c r="AD254" s="162"/>
    </row>
    <row r="255" spans="6:30" x14ac:dyDescent="0.25">
      <c r="F255" s="163"/>
      <c r="G255" s="163"/>
      <c r="H255" s="163"/>
      <c r="I255" s="163"/>
      <c r="J255" s="163"/>
      <c r="K255" s="163"/>
      <c r="L255" s="163"/>
      <c r="M255" s="161"/>
      <c r="N255" s="161"/>
      <c r="O255" s="161"/>
      <c r="P255" s="161"/>
      <c r="Q255" s="161"/>
      <c r="R255" s="161"/>
      <c r="S255" s="158"/>
      <c r="T255" s="158"/>
      <c r="U255" s="158"/>
      <c r="V255" s="158"/>
      <c r="W255" s="158"/>
      <c r="X255" s="158"/>
      <c r="Y255" s="158"/>
      <c r="Z255" s="158"/>
      <c r="AA255" s="158"/>
      <c r="AB255" s="158"/>
      <c r="AC255" s="158"/>
      <c r="AD255" s="162"/>
    </row>
  </sheetData>
  <mergeCells count="170">
    <mergeCell ref="A46:C48"/>
    <mergeCell ref="C53:I53"/>
    <mergeCell ref="J53:P53"/>
    <mergeCell ref="C54:I54"/>
    <mergeCell ref="J54:P54"/>
    <mergeCell ref="C55:I55"/>
    <mergeCell ref="J55:P55"/>
    <mergeCell ref="AT40:AT45"/>
    <mergeCell ref="AU40:AU45"/>
    <mergeCell ref="AH40:AH45"/>
    <mergeCell ref="AI40:AI45"/>
    <mergeCell ref="AJ40:AJ45"/>
    <mergeCell ref="AK40:AK45"/>
    <mergeCell ref="AL40:AL45"/>
    <mergeCell ref="AM40:AM45"/>
    <mergeCell ref="A40:A45"/>
    <mergeCell ref="B40:B45"/>
    <mergeCell ref="C40:C45"/>
    <mergeCell ref="S40:S45"/>
    <mergeCell ref="AF40:AF45"/>
    <mergeCell ref="AG40:AG45"/>
    <mergeCell ref="AV40:AV45"/>
    <mergeCell ref="AW40:AW45"/>
    <mergeCell ref="AX40:AX45"/>
    <mergeCell ref="AY40:AY45"/>
    <mergeCell ref="AN40:AN45"/>
    <mergeCell ref="AO40:AO45"/>
    <mergeCell ref="AP40:AP45"/>
    <mergeCell ref="AQ40:AQ45"/>
    <mergeCell ref="AR40:AR45"/>
    <mergeCell ref="AS40:AS45"/>
    <mergeCell ref="AT34:AT39"/>
    <mergeCell ref="AU34:AU39"/>
    <mergeCell ref="AV34:AV39"/>
    <mergeCell ref="AW34:AW39"/>
    <mergeCell ref="AX34:AX39"/>
    <mergeCell ref="AY34:AY39"/>
    <mergeCell ref="AN34:AN39"/>
    <mergeCell ref="AO34:AO39"/>
    <mergeCell ref="AP34:AP39"/>
    <mergeCell ref="AQ34:AQ39"/>
    <mergeCell ref="AR34:AR39"/>
    <mergeCell ref="AS34:AS39"/>
    <mergeCell ref="AH34:AH39"/>
    <mergeCell ref="AI34:AI39"/>
    <mergeCell ref="AJ34:AJ39"/>
    <mergeCell ref="AK34:AK39"/>
    <mergeCell ref="AL34:AL39"/>
    <mergeCell ref="AM34:AM39"/>
    <mergeCell ref="A34:A39"/>
    <mergeCell ref="B34:B39"/>
    <mergeCell ref="C34:C39"/>
    <mergeCell ref="S34:S39"/>
    <mergeCell ref="AF34:AF39"/>
    <mergeCell ref="AG34:AG39"/>
    <mergeCell ref="AT28:AT33"/>
    <mergeCell ref="AU28:AU33"/>
    <mergeCell ref="AV28:AV33"/>
    <mergeCell ref="AW28:AW33"/>
    <mergeCell ref="AX28:AX33"/>
    <mergeCell ref="AY28:AY33"/>
    <mergeCell ref="AN28:AN33"/>
    <mergeCell ref="AO28:AO33"/>
    <mergeCell ref="AP28:AP33"/>
    <mergeCell ref="AQ28:AQ33"/>
    <mergeCell ref="AR28:AR33"/>
    <mergeCell ref="AS28:AS33"/>
    <mergeCell ref="AH28:AH33"/>
    <mergeCell ref="AI28:AI33"/>
    <mergeCell ref="AJ28:AJ33"/>
    <mergeCell ref="AK28:AK33"/>
    <mergeCell ref="AL28:AL33"/>
    <mergeCell ref="AM28:AM33"/>
    <mergeCell ref="A28:A33"/>
    <mergeCell ref="B28:B33"/>
    <mergeCell ref="C28:C33"/>
    <mergeCell ref="S28:S33"/>
    <mergeCell ref="AF28:AF33"/>
    <mergeCell ref="AG28:AG33"/>
    <mergeCell ref="AT22:AT27"/>
    <mergeCell ref="AU22:AU27"/>
    <mergeCell ref="AV22:AV27"/>
    <mergeCell ref="AW22:AW27"/>
    <mergeCell ref="AX22:AX27"/>
    <mergeCell ref="AY22:AY27"/>
    <mergeCell ref="AN22:AN27"/>
    <mergeCell ref="AO22:AO27"/>
    <mergeCell ref="AP22:AP27"/>
    <mergeCell ref="AQ22:AQ27"/>
    <mergeCell ref="AR22:AR27"/>
    <mergeCell ref="AS22:AS27"/>
    <mergeCell ref="AH22:AH27"/>
    <mergeCell ref="AI22:AI27"/>
    <mergeCell ref="AJ22:AJ27"/>
    <mergeCell ref="AK22:AK27"/>
    <mergeCell ref="AL22:AL27"/>
    <mergeCell ref="AM22:AM27"/>
    <mergeCell ref="A22:A27"/>
    <mergeCell ref="B22:B27"/>
    <mergeCell ref="C22:C27"/>
    <mergeCell ref="S22:S27"/>
    <mergeCell ref="AF22:AF27"/>
    <mergeCell ref="AG22:AG27"/>
    <mergeCell ref="AT16:AT21"/>
    <mergeCell ref="AU16:AU21"/>
    <mergeCell ref="AV16:AV21"/>
    <mergeCell ref="AW16:AW21"/>
    <mergeCell ref="AX16:AX21"/>
    <mergeCell ref="AY16:AY21"/>
    <mergeCell ref="AN16:AN21"/>
    <mergeCell ref="AO16:AO21"/>
    <mergeCell ref="AP16:AP21"/>
    <mergeCell ref="AQ16:AQ21"/>
    <mergeCell ref="AR16:AR21"/>
    <mergeCell ref="AS16:AS21"/>
    <mergeCell ref="A16:A21"/>
    <mergeCell ref="B16:B21"/>
    <mergeCell ref="C16:C21"/>
    <mergeCell ref="S16:S21"/>
    <mergeCell ref="AF16:AF21"/>
    <mergeCell ref="AG16:AG21"/>
    <mergeCell ref="AP10:AP15"/>
    <mergeCell ref="AQ10:AQ15"/>
    <mergeCell ref="AR10:AR15"/>
    <mergeCell ref="AJ10:AJ15"/>
    <mergeCell ref="AK10:AK15"/>
    <mergeCell ref="AL10:AL15"/>
    <mergeCell ref="AM10:AM15"/>
    <mergeCell ref="AN10:AN15"/>
    <mergeCell ref="AO10:AO15"/>
    <mergeCell ref="AH16:AH21"/>
    <mergeCell ref="AI16:AI21"/>
    <mergeCell ref="AJ16:AJ21"/>
    <mergeCell ref="AK16:AK21"/>
    <mergeCell ref="AL16:AL21"/>
    <mergeCell ref="AM16:AM21"/>
    <mergeCell ref="A10:A15"/>
    <mergeCell ref="B10:B15"/>
    <mergeCell ref="C10:C15"/>
    <mergeCell ref="S10:S15"/>
    <mergeCell ref="AF10:AF15"/>
    <mergeCell ref="AG10:AG15"/>
    <mergeCell ref="AH10:AH15"/>
    <mergeCell ref="AI10:AI15"/>
    <mergeCell ref="AY10:AY15"/>
    <mergeCell ref="AS10:AS15"/>
    <mergeCell ref="AT10:AT15"/>
    <mergeCell ref="AU10:AU15"/>
    <mergeCell ref="AV10:AV15"/>
    <mergeCell ref="AW10:AW15"/>
    <mergeCell ref="AX10:AX15"/>
    <mergeCell ref="A6:D6"/>
    <mergeCell ref="E6:AY6"/>
    <mergeCell ref="A7:AY7"/>
    <mergeCell ref="A8:F8"/>
    <mergeCell ref="G8:S8"/>
    <mergeCell ref="T8:AF8"/>
    <mergeCell ref="AG8:AK8"/>
    <mergeCell ref="AL8:AM8"/>
    <mergeCell ref="AO8:AX8"/>
    <mergeCell ref="AY8:AY9"/>
    <mergeCell ref="A1:D3"/>
    <mergeCell ref="E1:AY1"/>
    <mergeCell ref="E2:AY2"/>
    <mergeCell ref="E3:AD3"/>
    <mergeCell ref="AE3:AY3"/>
    <mergeCell ref="A4:D4"/>
    <mergeCell ref="E4:AY4"/>
    <mergeCell ref="A5:D5"/>
    <mergeCell ref="E5:AY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767"/>
  <sheetViews>
    <sheetView zoomScale="62" zoomScaleNormal="62" workbookViewId="0">
      <selection activeCell="D52" sqref="D52"/>
    </sheetView>
  </sheetViews>
  <sheetFormatPr baseColWidth="10" defaultColWidth="14.28515625" defaultRowHeight="15" customHeight="1" x14ac:dyDescent="0.25"/>
  <cols>
    <col min="1" max="1" width="23.140625" style="157" customWidth="1"/>
    <col min="2" max="2" width="32.28515625" style="157" customWidth="1"/>
    <col min="3" max="6" width="21.7109375" style="157" customWidth="1"/>
    <col min="7" max="7" width="25.85546875" style="157" customWidth="1"/>
    <col min="8" max="8" width="19.28515625" style="157" customWidth="1"/>
    <col min="9" max="29" width="10.7109375" style="157" customWidth="1"/>
    <col min="30" max="16384" width="14.28515625" style="157"/>
  </cols>
  <sheetData>
    <row r="1" spans="1:14" ht="39.75" customHeight="1" x14ac:dyDescent="0.25">
      <c r="A1" s="735"/>
      <c r="B1" s="671"/>
      <c r="C1" s="738" t="s">
        <v>0</v>
      </c>
      <c r="D1" s="687"/>
      <c r="E1" s="687"/>
      <c r="F1" s="687"/>
      <c r="G1" s="687"/>
      <c r="H1" s="687"/>
      <c r="I1" s="687"/>
      <c r="J1" s="687"/>
      <c r="K1" s="687"/>
      <c r="L1" s="687"/>
      <c r="M1" s="687"/>
      <c r="N1" s="730"/>
    </row>
    <row r="2" spans="1:14" ht="14.25" customHeight="1" thickBot="1" x14ac:dyDescent="0.3">
      <c r="A2" s="662"/>
      <c r="B2" s="736"/>
      <c r="C2" s="739" t="s">
        <v>448</v>
      </c>
      <c r="D2" s="668"/>
      <c r="E2" s="668"/>
      <c r="F2" s="668"/>
      <c r="G2" s="668"/>
      <c r="H2" s="668"/>
      <c r="I2" s="668"/>
      <c r="J2" s="668"/>
      <c r="K2" s="668"/>
      <c r="L2" s="668"/>
      <c r="M2" s="668"/>
      <c r="N2" s="740"/>
    </row>
    <row r="3" spans="1:14" ht="14.25" customHeight="1" thickBot="1" x14ac:dyDescent="0.3">
      <c r="A3" s="737"/>
      <c r="B3" s="681"/>
      <c r="C3" s="741" t="s">
        <v>352</v>
      </c>
      <c r="D3" s="742"/>
      <c r="E3" s="742"/>
      <c r="F3" s="742"/>
      <c r="G3" s="742"/>
      <c r="H3" s="743" t="s">
        <v>393</v>
      </c>
      <c r="I3" s="674"/>
      <c r="J3" s="674"/>
      <c r="K3" s="674"/>
      <c r="L3" s="674"/>
      <c r="M3" s="674"/>
      <c r="N3" s="675"/>
    </row>
    <row r="4" spans="1:14" ht="24" customHeight="1" thickBot="1" x14ac:dyDescent="0.3">
      <c r="A4" s="744" t="s">
        <v>4</v>
      </c>
      <c r="B4" s="671"/>
      <c r="C4" s="745" t="s">
        <v>449</v>
      </c>
      <c r="D4" s="674"/>
      <c r="E4" s="674"/>
      <c r="F4" s="674"/>
      <c r="G4" s="674"/>
      <c r="H4" s="674"/>
      <c r="I4" s="674"/>
      <c r="J4" s="674"/>
      <c r="K4" s="674"/>
      <c r="L4" s="674"/>
      <c r="M4" s="674"/>
      <c r="N4" s="675"/>
    </row>
    <row r="5" spans="1:14" ht="28.5" customHeight="1" thickBot="1" x14ac:dyDescent="0.3">
      <c r="A5" s="727" t="s">
        <v>6</v>
      </c>
      <c r="B5" s="675"/>
      <c r="C5" s="728" t="s">
        <v>7</v>
      </c>
      <c r="D5" s="680"/>
      <c r="E5" s="680"/>
      <c r="F5" s="680"/>
      <c r="G5" s="680"/>
      <c r="H5" s="680"/>
      <c r="I5" s="680"/>
      <c r="J5" s="680"/>
      <c r="K5" s="680"/>
      <c r="L5" s="680"/>
      <c r="M5" s="680"/>
      <c r="N5" s="681"/>
    </row>
    <row r="6" spans="1:14" ht="14.25" customHeight="1" x14ac:dyDescent="0.25"/>
    <row r="7" spans="1:14" ht="14.25" hidden="1" customHeight="1" x14ac:dyDescent="0.25">
      <c r="A7" s="729" t="s">
        <v>450</v>
      </c>
      <c r="B7" s="687"/>
      <c r="C7" s="687"/>
      <c r="D7" s="687"/>
      <c r="E7" s="687"/>
      <c r="F7" s="687"/>
      <c r="G7" s="687"/>
      <c r="H7" s="730"/>
    </row>
    <row r="8" spans="1:14" ht="14.25" hidden="1" customHeight="1" thickBot="1" x14ac:dyDescent="0.3">
      <c r="A8" s="181" t="s">
        <v>25</v>
      </c>
      <c r="B8" s="182" t="s">
        <v>451</v>
      </c>
      <c r="C8" s="182" t="s">
        <v>452</v>
      </c>
      <c r="D8" s="182" t="s">
        <v>453</v>
      </c>
      <c r="E8" s="182" t="s">
        <v>454</v>
      </c>
      <c r="F8" s="182" t="s">
        <v>455</v>
      </c>
      <c r="G8" s="182" t="s">
        <v>456</v>
      </c>
      <c r="H8" s="183" t="s">
        <v>457</v>
      </c>
    </row>
    <row r="9" spans="1:14" ht="8.85" hidden="1" customHeight="1" x14ac:dyDescent="0.25">
      <c r="A9" s="184" t="s">
        <v>458</v>
      </c>
      <c r="B9" s="185"/>
      <c r="C9" s="185"/>
      <c r="D9" s="185"/>
      <c r="E9" s="185"/>
      <c r="F9" s="185"/>
      <c r="G9" s="185"/>
      <c r="H9" s="186" t="e">
        <v>#DIV/0!</v>
      </c>
    </row>
    <row r="10" spans="1:14" ht="8.85" hidden="1" customHeight="1" x14ac:dyDescent="0.25">
      <c r="A10" s="187" t="s">
        <v>459</v>
      </c>
      <c r="B10" s="188"/>
      <c r="C10" s="188"/>
      <c r="D10" s="188"/>
      <c r="E10" s="188"/>
      <c r="F10" s="188"/>
      <c r="G10" s="188"/>
      <c r="H10" s="189" t="e">
        <v>#DIV/0!</v>
      </c>
    </row>
    <row r="11" spans="1:14" ht="8.85" hidden="1" customHeight="1" x14ac:dyDescent="0.25">
      <c r="A11" s="187" t="s">
        <v>460</v>
      </c>
      <c r="B11" s="188"/>
      <c r="C11" s="188"/>
      <c r="D11" s="188"/>
      <c r="E11" s="188"/>
      <c r="F11" s="188"/>
      <c r="G11" s="188"/>
      <c r="H11" s="189" t="e">
        <v>#DIV/0!</v>
      </c>
    </row>
    <row r="12" spans="1:14" ht="8.85" hidden="1" customHeight="1" x14ac:dyDescent="0.25">
      <c r="A12" s="187" t="s">
        <v>461</v>
      </c>
      <c r="B12" s="188" t="s">
        <v>462</v>
      </c>
      <c r="C12" s="188">
        <v>0</v>
      </c>
      <c r="D12" s="190">
        <v>910000000</v>
      </c>
      <c r="E12" s="190">
        <v>142254000</v>
      </c>
      <c r="F12" s="190">
        <v>142254000</v>
      </c>
      <c r="G12" s="188">
        <v>0</v>
      </c>
      <c r="H12" s="189">
        <v>0</v>
      </c>
    </row>
    <row r="13" spans="1:14" ht="8.85" hidden="1" customHeight="1" x14ac:dyDescent="0.25">
      <c r="A13" s="187" t="s">
        <v>463</v>
      </c>
      <c r="B13" s="188" t="s">
        <v>462</v>
      </c>
      <c r="C13" s="188">
        <v>0</v>
      </c>
      <c r="D13" s="190">
        <v>910000000</v>
      </c>
      <c r="E13" s="188"/>
      <c r="F13" s="188"/>
      <c r="G13" s="188"/>
      <c r="H13" s="189" t="e">
        <v>#DIV/0!</v>
      </c>
    </row>
    <row r="14" spans="1:14" ht="8.85" hidden="1" customHeight="1" thickBot="1" x14ac:dyDescent="0.3">
      <c r="A14" s="191" t="s">
        <v>464</v>
      </c>
      <c r="B14" s="188" t="s">
        <v>462</v>
      </c>
      <c r="C14" s="188">
        <v>0</v>
      </c>
      <c r="D14" s="190">
        <v>782804445</v>
      </c>
      <c r="E14" s="192">
        <v>782804445</v>
      </c>
      <c r="F14" s="192">
        <v>782804445</v>
      </c>
      <c r="G14" s="192">
        <v>498706373</v>
      </c>
      <c r="H14" s="193">
        <v>0.63707657280867891</v>
      </c>
    </row>
    <row r="15" spans="1:14" ht="14.25" hidden="1" customHeight="1" thickBot="1" x14ac:dyDescent="0.3"/>
    <row r="16" spans="1:14" ht="14.25" hidden="1" customHeight="1" x14ac:dyDescent="0.25">
      <c r="A16" s="731" t="s">
        <v>465</v>
      </c>
      <c r="B16" s="732"/>
      <c r="C16" s="732"/>
      <c r="D16" s="732"/>
      <c r="E16" s="732"/>
      <c r="F16" s="732"/>
      <c r="G16" s="732"/>
      <c r="H16" s="733"/>
    </row>
    <row r="17" spans="1:8" ht="14.25" hidden="1" customHeight="1" x14ac:dyDescent="0.25">
      <c r="A17" s="194" t="s">
        <v>26</v>
      </c>
      <c r="B17" s="195" t="s">
        <v>451</v>
      </c>
      <c r="C17" s="195" t="s">
        <v>452</v>
      </c>
      <c r="D17" s="195" t="s">
        <v>453</v>
      </c>
      <c r="E17" s="195" t="s">
        <v>454</v>
      </c>
      <c r="F17" s="195" t="s">
        <v>455</v>
      </c>
      <c r="G17" s="195" t="s">
        <v>456</v>
      </c>
      <c r="H17" s="196" t="s">
        <v>457</v>
      </c>
    </row>
    <row r="18" spans="1:8" ht="8.85" hidden="1" customHeight="1" x14ac:dyDescent="0.25">
      <c r="A18" s="197" t="s">
        <v>466</v>
      </c>
      <c r="B18" s="188"/>
      <c r="C18" s="198">
        <v>6606000000</v>
      </c>
      <c r="D18" s="198">
        <v>6606000000</v>
      </c>
      <c r="E18" s="188"/>
      <c r="F18" s="188"/>
      <c r="G18" s="188"/>
      <c r="H18" s="199" t="e">
        <v>#DIV/0!</v>
      </c>
    </row>
    <row r="19" spans="1:8" ht="8.85" hidden="1" customHeight="1" x14ac:dyDescent="0.25">
      <c r="A19" s="197" t="s">
        <v>467</v>
      </c>
      <c r="B19" s="188"/>
      <c r="C19" s="198">
        <v>6606000000</v>
      </c>
      <c r="D19" s="198">
        <v>6606000000</v>
      </c>
      <c r="E19" s="190">
        <v>113950000</v>
      </c>
      <c r="F19" s="190">
        <v>113950000</v>
      </c>
      <c r="G19" s="188"/>
      <c r="H19" s="199">
        <v>0</v>
      </c>
    </row>
    <row r="20" spans="1:8" ht="8.85" hidden="1" customHeight="1" x14ac:dyDescent="0.25">
      <c r="A20" s="197" t="s">
        <v>468</v>
      </c>
      <c r="B20" s="188"/>
      <c r="C20" s="198">
        <v>6606000000</v>
      </c>
      <c r="D20" s="198">
        <v>6606000000</v>
      </c>
      <c r="E20" s="190">
        <v>385381000</v>
      </c>
      <c r="F20" s="190">
        <v>385381000</v>
      </c>
      <c r="G20" s="188"/>
      <c r="H20" s="199">
        <v>0</v>
      </c>
    </row>
    <row r="21" spans="1:8" ht="8.85" hidden="1" customHeight="1" x14ac:dyDescent="0.25">
      <c r="A21" s="197" t="s">
        <v>469</v>
      </c>
      <c r="B21" s="188"/>
      <c r="C21" s="198">
        <v>6606000000</v>
      </c>
      <c r="D21" s="198">
        <v>6165800000</v>
      </c>
      <c r="E21" s="190">
        <v>1041401000</v>
      </c>
      <c r="F21" s="190">
        <v>1041401000</v>
      </c>
      <c r="G21" s="188"/>
      <c r="H21" s="199">
        <v>0</v>
      </c>
    </row>
    <row r="22" spans="1:8" ht="8.85" hidden="1" customHeight="1" x14ac:dyDescent="0.25">
      <c r="A22" s="197" t="s">
        <v>470</v>
      </c>
      <c r="B22" s="188"/>
      <c r="C22" s="198">
        <v>6606000000</v>
      </c>
      <c r="D22" s="188"/>
      <c r="E22" s="188"/>
      <c r="F22" s="188"/>
      <c r="G22" s="188"/>
      <c r="H22" s="199" t="e">
        <v>#DIV/0!</v>
      </c>
    </row>
    <row r="23" spans="1:8" ht="8.85" hidden="1" customHeight="1" x14ac:dyDescent="0.25">
      <c r="A23" s="197" t="s">
        <v>471</v>
      </c>
      <c r="B23" s="188"/>
      <c r="C23" s="198">
        <v>6606000000</v>
      </c>
      <c r="D23" s="198">
        <v>6165800000</v>
      </c>
      <c r="E23" s="190">
        <v>1359439000</v>
      </c>
      <c r="F23" s="190">
        <v>1373524000</v>
      </c>
      <c r="G23" s="190">
        <v>282224666</v>
      </c>
      <c r="H23" s="199">
        <v>0.20760377332120089</v>
      </c>
    </row>
    <row r="24" spans="1:8" ht="8.85" hidden="1" customHeight="1" x14ac:dyDescent="0.25">
      <c r="A24" s="197" t="s">
        <v>458</v>
      </c>
      <c r="B24" s="188"/>
      <c r="C24" s="198">
        <v>6606000000</v>
      </c>
      <c r="D24" s="198">
        <v>6165800000</v>
      </c>
      <c r="E24" s="190">
        <v>1409439000</v>
      </c>
      <c r="F24" s="190">
        <v>415671666</v>
      </c>
      <c r="G24" s="190">
        <v>415671666</v>
      </c>
      <c r="H24" s="199">
        <v>0.29491994048695969</v>
      </c>
    </row>
    <row r="25" spans="1:8" ht="8.85" hidden="1" customHeight="1" x14ac:dyDescent="0.25">
      <c r="A25" s="197" t="s">
        <v>459</v>
      </c>
      <c r="B25" s="188"/>
      <c r="C25" s="198">
        <v>6606000000</v>
      </c>
      <c r="D25" s="198">
        <v>5897270000</v>
      </c>
      <c r="E25" s="190">
        <v>1359439000</v>
      </c>
      <c r="F25" s="190">
        <v>539427770</v>
      </c>
      <c r="G25" s="190">
        <v>539427770</v>
      </c>
      <c r="H25" s="199">
        <v>0.39680174689706565</v>
      </c>
    </row>
    <row r="26" spans="1:8" ht="8.85" hidden="1" customHeight="1" x14ac:dyDescent="0.25">
      <c r="A26" s="197" t="s">
        <v>460</v>
      </c>
      <c r="B26" s="188"/>
      <c r="C26" s="198">
        <v>6606000000</v>
      </c>
      <c r="D26" s="198">
        <v>5829044845</v>
      </c>
      <c r="E26" s="190">
        <v>1359439000</v>
      </c>
      <c r="F26" s="190">
        <v>706861028</v>
      </c>
      <c r="G26" s="190">
        <v>706861028</v>
      </c>
      <c r="H26" s="199">
        <v>0.51996524154449009</v>
      </c>
    </row>
    <row r="27" spans="1:8" ht="8.85" hidden="1" customHeight="1" x14ac:dyDescent="0.25">
      <c r="A27" s="197" t="s">
        <v>461</v>
      </c>
      <c r="B27" s="188"/>
      <c r="C27" s="198">
        <v>6606000000</v>
      </c>
      <c r="D27" s="198">
        <v>5829044845</v>
      </c>
      <c r="E27" s="190">
        <v>3345111000</v>
      </c>
      <c r="F27" s="190">
        <v>2820366298</v>
      </c>
      <c r="G27" s="190">
        <v>2820366298</v>
      </c>
      <c r="H27" s="199">
        <v>0.84313085514950026</v>
      </c>
    </row>
    <row r="28" spans="1:8" ht="8.85" hidden="1" customHeight="1" x14ac:dyDescent="0.25">
      <c r="A28" s="197" t="s">
        <v>463</v>
      </c>
      <c r="B28" s="188"/>
      <c r="C28" s="198">
        <v>6606000000</v>
      </c>
      <c r="D28" s="198">
        <v>5829044845</v>
      </c>
      <c r="E28" s="190">
        <v>3345111000</v>
      </c>
      <c r="F28" s="190">
        <v>3345111000</v>
      </c>
      <c r="G28" s="190">
        <v>2971611968</v>
      </c>
      <c r="H28" s="199">
        <v>0.88834480171211061</v>
      </c>
    </row>
    <row r="29" spans="1:8" ht="8.85" hidden="1" customHeight="1" thickBot="1" x14ac:dyDescent="0.3">
      <c r="A29" s="200" t="s">
        <v>464</v>
      </c>
      <c r="B29" s="201"/>
      <c r="C29" s="202">
        <v>6606000000</v>
      </c>
      <c r="D29" s="202">
        <v>3708860533</v>
      </c>
      <c r="E29" s="203">
        <v>3691392400</v>
      </c>
      <c r="F29" s="203">
        <v>3691392400</v>
      </c>
      <c r="G29" s="203">
        <v>3137206833.0997419</v>
      </c>
      <c r="H29" s="204">
        <v>0.84987085986841771</v>
      </c>
    </row>
    <row r="30" spans="1:8" ht="14.25" hidden="1" customHeight="1" thickBot="1" x14ac:dyDescent="0.3"/>
    <row r="31" spans="1:8" ht="14.25" hidden="1" customHeight="1" x14ac:dyDescent="0.25">
      <c r="A31" s="734" t="s">
        <v>472</v>
      </c>
      <c r="B31" s="661"/>
      <c r="C31" s="661"/>
      <c r="D31" s="661"/>
      <c r="E31" s="661"/>
      <c r="F31" s="661"/>
      <c r="G31" s="661"/>
      <c r="H31" s="671"/>
    </row>
    <row r="32" spans="1:8" ht="14.25" hidden="1" customHeight="1" x14ac:dyDescent="0.25">
      <c r="A32" s="205" t="s">
        <v>27</v>
      </c>
      <c r="B32" s="206" t="s">
        <v>451</v>
      </c>
      <c r="C32" s="206" t="s">
        <v>452</v>
      </c>
      <c r="D32" s="206" t="s">
        <v>453</v>
      </c>
      <c r="E32" s="206" t="s">
        <v>454</v>
      </c>
      <c r="F32" s="206" t="s">
        <v>455</v>
      </c>
      <c r="G32" s="206" t="s">
        <v>456</v>
      </c>
      <c r="H32" s="206" t="s">
        <v>457</v>
      </c>
    </row>
    <row r="33" spans="1:8" ht="8.85" hidden="1" customHeight="1" x14ac:dyDescent="0.25">
      <c r="A33" s="207" t="s">
        <v>466</v>
      </c>
      <c r="B33" s="207"/>
      <c r="C33" s="208">
        <v>6566291000</v>
      </c>
      <c r="D33" s="208">
        <v>6566291000</v>
      </c>
      <c r="E33" s="208">
        <v>2013884001</v>
      </c>
      <c r="F33" s="208">
        <v>2013884001</v>
      </c>
      <c r="G33" s="208">
        <v>0</v>
      </c>
      <c r="H33" s="209">
        <v>0</v>
      </c>
    </row>
    <row r="34" spans="1:8" ht="8.85" hidden="1" customHeight="1" x14ac:dyDescent="0.25">
      <c r="A34" s="207" t="s">
        <v>467</v>
      </c>
      <c r="B34" s="207"/>
      <c r="C34" s="208">
        <v>6566291100</v>
      </c>
      <c r="D34" s="208">
        <v>6566291100</v>
      </c>
      <c r="E34" s="208">
        <v>2013884101</v>
      </c>
      <c r="F34" s="208">
        <v>2013884101</v>
      </c>
      <c r="G34" s="208"/>
      <c r="H34" s="209">
        <v>0</v>
      </c>
    </row>
    <row r="35" spans="1:8" ht="8.85" hidden="1" customHeight="1" x14ac:dyDescent="0.25">
      <c r="A35" s="207" t="s">
        <v>468</v>
      </c>
      <c r="B35" s="207"/>
      <c r="C35" s="208">
        <v>6566291100</v>
      </c>
      <c r="D35" s="208">
        <v>6566291100</v>
      </c>
      <c r="E35" s="208">
        <v>2013884101</v>
      </c>
      <c r="F35" s="208">
        <v>2013884101</v>
      </c>
      <c r="G35" s="208">
        <v>148304367</v>
      </c>
      <c r="H35" s="209">
        <v>7.3640964207602133E-2</v>
      </c>
    </row>
    <row r="36" spans="1:8" ht="8.85" hidden="1" customHeight="1" x14ac:dyDescent="0.25">
      <c r="A36" s="207" t="s">
        <v>469</v>
      </c>
      <c r="B36" s="207"/>
      <c r="C36" s="208">
        <v>6566291100</v>
      </c>
      <c r="D36" s="208">
        <v>6566291100</v>
      </c>
      <c r="E36" s="208">
        <v>2013884101</v>
      </c>
      <c r="F36" s="208">
        <v>2013884101</v>
      </c>
      <c r="G36" s="208">
        <v>298728367</v>
      </c>
      <c r="H36" s="209">
        <v>0.14833443833816731</v>
      </c>
    </row>
    <row r="37" spans="1:8" ht="8.85" hidden="1" customHeight="1" x14ac:dyDescent="0.25">
      <c r="A37" s="207" t="s">
        <v>470</v>
      </c>
      <c r="B37" s="207"/>
      <c r="C37" s="208">
        <v>6566291100</v>
      </c>
      <c r="D37" s="208">
        <v>6566291100</v>
      </c>
      <c r="E37" s="208">
        <v>2013884101</v>
      </c>
      <c r="F37" s="208">
        <v>2013884101</v>
      </c>
      <c r="G37" s="208">
        <v>579677367</v>
      </c>
      <c r="H37" s="209">
        <v>0.28784048034946974</v>
      </c>
    </row>
    <row r="38" spans="1:8" ht="8.85" hidden="1" customHeight="1" x14ac:dyDescent="0.25">
      <c r="A38" s="207" t="s">
        <v>471</v>
      </c>
      <c r="B38" s="207"/>
      <c r="C38" s="208">
        <v>6566291100</v>
      </c>
      <c r="D38" s="208">
        <v>6566291100</v>
      </c>
      <c r="E38" s="208">
        <v>2028012533</v>
      </c>
      <c r="F38" s="208">
        <v>2028012533</v>
      </c>
      <c r="G38" s="208">
        <v>626315367</v>
      </c>
      <c r="H38" s="209">
        <v>0.30883209882017038</v>
      </c>
    </row>
    <row r="39" spans="1:8" ht="8.85" hidden="1" customHeight="1" x14ac:dyDescent="0.25">
      <c r="A39" s="207" t="s">
        <v>458</v>
      </c>
      <c r="B39" s="207"/>
      <c r="C39" s="208">
        <v>6566291100</v>
      </c>
      <c r="D39" s="208">
        <v>6566291100</v>
      </c>
      <c r="E39" s="208">
        <v>2028012533</v>
      </c>
      <c r="F39" s="208">
        <v>2028012533</v>
      </c>
      <c r="G39" s="208">
        <v>883039834</v>
      </c>
      <c r="H39" s="209">
        <v>0.43542129036734112</v>
      </c>
    </row>
    <row r="40" spans="1:8" ht="8.85" hidden="1" customHeight="1" x14ac:dyDescent="0.25">
      <c r="A40" s="207" t="s">
        <v>459</v>
      </c>
      <c r="B40" s="207"/>
      <c r="C40" s="208">
        <v>6566291100</v>
      </c>
      <c r="D40" s="208">
        <v>6566291100</v>
      </c>
      <c r="E40" s="208">
        <v>2161585445</v>
      </c>
      <c r="F40" s="208">
        <v>0</v>
      </c>
      <c r="G40" s="208">
        <v>0</v>
      </c>
      <c r="H40" s="209">
        <v>0</v>
      </c>
    </row>
    <row r="41" spans="1:8" ht="8.85" hidden="1" customHeight="1" x14ac:dyDescent="0.25">
      <c r="A41" s="207" t="s">
        <v>460</v>
      </c>
      <c r="B41" s="207"/>
      <c r="C41" s="208">
        <v>6566291100</v>
      </c>
      <c r="D41" s="208">
        <v>6566291100</v>
      </c>
      <c r="E41" s="208">
        <v>2185306145</v>
      </c>
      <c r="F41" s="208">
        <v>0</v>
      </c>
      <c r="G41" s="208">
        <v>1303835774</v>
      </c>
      <c r="H41" s="209">
        <v>0.59663758187070859</v>
      </c>
    </row>
    <row r="42" spans="1:8" ht="8.85" hidden="1" customHeight="1" x14ac:dyDescent="0.25">
      <c r="A42" s="207" t="s">
        <v>461</v>
      </c>
      <c r="B42" s="207"/>
      <c r="C42" s="208">
        <v>6566291100</v>
      </c>
      <c r="D42" s="208">
        <v>6566291100</v>
      </c>
      <c r="E42" s="208">
        <v>2185306145</v>
      </c>
      <c r="F42" s="208">
        <v>2185306145</v>
      </c>
      <c r="G42" s="208">
        <v>1303835774</v>
      </c>
      <c r="H42" s="209">
        <v>0.59663758187070859</v>
      </c>
    </row>
    <row r="43" spans="1:8" ht="8.85" hidden="1" customHeight="1" x14ac:dyDescent="0.25">
      <c r="A43" s="207" t="s">
        <v>463</v>
      </c>
      <c r="B43" s="207"/>
      <c r="C43" s="208">
        <v>6566291100</v>
      </c>
      <c r="D43" s="208">
        <v>6566291100</v>
      </c>
      <c r="E43" s="208">
        <v>2201386478</v>
      </c>
      <c r="F43" s="208">
        <v>2201386478</v>
      </c>
      <c r="G43" s="208">
        <v>0</v>
      </c>
      <c r="H43" s="209">
        <v>0</v>
      </c>
    </row>
    <row r="44" spans="1:8" ht="8.85" hidden="1" customHeight="1" x14ac:dyDescent="0.25">
      <c r="A44" s="207" t="s">
        <v>464</v>
      </c>
      <c r="B44" s="207"/>
      <c r="C44" s="208">
        <v>6566291100</v>
      </c>
      <c r="D44" s="208">
        <v>6551006180</v>
      </c>
      <c r="E44" s="208">
        <v>6521131276</v>
      </c>
      <c r="F44" s="208">
        <v>6521131276</v>
      </c>
      <c r="G44" s="208">
        <v>5018900510</v>
      </c>
      <c r="H44" s="209">
        <v>0.76963647833180038</v>
      </c>
    </row>
    <row r="45" spans="1:8" ht="14.25" customHeight="1" thickBot="1" x14ac:dyDescent="0.3"/>
    <row r="46" spans="1:8" ht="14.25" customHeight="1" x14ac:dyDescent="0.25">
      <c r="A46" s="731" t="s">
        <v>473</v>
      </c>
      <c r="B46" s="732"/>
      <c r="C46" s="732"/>
      <c r="D46" s="732"/>
      <c r="E46" s="732"/>
      <c r="F46" s="732"/>
      <c r="G46" s="732"/>
      <c r="H46" s="733"/>
    </row>
    <row r="47" spans="1:8" ht="14.25" customHeight="1" x14ac:dyDescent="0.25">
      <c r="A47" s="194" t="s">
        <v>28</v>
      </c>
      <c r="B47" s="195" t="s">
        <v>451</v>
      </c>
      <c r="C47" s="195" t="s">
        <v>452</v>
      </c>
      <c r="D47" s="195" t="s">
        <v>453</v>
      </c>
      <c r="E47" s="195" t="s">
        <v>454</v>
      </c>
      <c r="F47" s="195" t="s">
        <v>455</v>
      </c>
      <c r="G47" s="195" t="s">
        <v>456</v>
      </c>
      <c r="H47" s="196" t="s">
        <v>457</v>
      </c>
    </row>
    <row r="48" spans="1:8" ht="25.5" customHeight="1" x14ac:dyDescent="0.25">
      <c r="A48" s="197" t="s">
        <v>466</v>
      </c>
      <c r="B48" s="188" t="s">
        <v>462</v>
      </c>
      <c r="C48" s="210">
        <v>0</v>
      </c>
      <c r="D48" s="210">
        <v>0</v>
      </c>
      <c r="E48" s="210">
        <v>558000000</v>
      </c>
      <c r="F48" s="210">
        <v>558000000</v>
      </c>
      <c r="G48" s="210">
        <v>558000000</v>
      </c>
      <c r="H48" s="211">
        <f>+G48/F48</f>
        <v>1</v>
      </c>
    </row>
    <row r="49" spans="1:8" ht="25.5" customHeight="1" x14ac:dyDescent="0.25">
      <c r="A49" s="197" t="s">
        <v>467</v>
      </c>
      <c r="B49" s="188" t="s">
        <v>462</v>
      </c>
      <c r="C49" s="210">
        <v>3858734000</v>
      </c>
      <c r="D49" s="210">
        <v>3858734000</v>
      </c>
      <c r="E49" s="210">
        <v>1913570000</v>
      </c>
      <c r="F49" s="210">
        <v>1913570000</v>
      </c>
      <c r="G49" s="210">
        <v>1913570000</v>
      </c>
      <c r="H49" s="211">
        <f t="shared" ref="H49:H59" si="0">+G49/F49</f>
        <v>1</v>
      </c>
    </row>
    <row r="50" spans="1:8" ht="25.5" customHeight="1" x14ac:dyDescent="0.25">
      <c r="A50" s="197" t="s">
        <v>468</v>
      </c>
      <c r="B50" s="188" t="s">
        <v>462</v>
      </c>
      <c r="C50" s="210">
        <v>3858734000</v>
      </c>
      <c r="D50" s="210">
        <v>3858734000</v>
      </c>
      <c r="E50" s="210">
        <v>2218171000</v>
      </c>
      <c r="F50" s="210">
        <v>2218171000</v>
      </c>
      <c r="G50" s="210">
        <v>2218171000</v>
      </c>
      <c r="H50" s="211">
        <f t="shared" si="0"/>
        <v>1</v>
      </c>
    </row>
    <row r="51" spans="1:8" ht="25.5" customHeight="1" x14ac:dyDescent="0.25">
      <c r="A51" s="197" t="s">
        <v>469</v>
      </c>
      <c r="B51" s="188" t="s">
        <v>462</v>
      </c>
      <c r="C51" s="210">
        <v>3858734000</v>
      </c>
      <c r="D51" s="210">
        <v>3858734000</v>
      </c>
      <c r="E51" s="210">
        <v>2218171000</v>
      </c>
      <c r="F51" s="210">
        <v>2238908867</v>
      </c>
      <c r="G51" s="210">
        <v>2218171000</v>
      </c>
      <c r="H51" s="211">
        <f t="shared" si="0"/>
        <v>0.99073751178278757</v>
      </c>
    </row>
    <row r="52" spans="1:8" ht="25.5" customHeight="1" x14ac:dyDescent="0.25">
      <c r="A52" s="197" t="s">
        <v>470</v>
      </c>
      <c r="B52" s="188" t="s">
        <v>462</v>
      </c>
      <c r="C52" s="210">
        <v>3858734000</v>
      </c>
      <c r="D52" s="210">
        <v>3858734000</v>
      </c>
      <c r="E52" s="210">
        <v>2218171000</v>
      </c>
      <c r="F52" s="212">
        <v>2238908867</v>
      </c>
      <c r="G52" s="212">
        <v>2218171000</v>
      </c>
      <c r="H52" s="211">
        <f t="shared" si="0"/>
        <v>0.99073751178278757</v>
      </c>
    </row>
    <row r="53" spans="1:8" ht="25.5" customHeight="1" x14ac:dyDescent="0.25">
      <c r="A53" s="197" t="s">
        <v>471</v>
      </c>
      <c r="B53" s="188" t="s">
        <v>462</v>
      </c>
      <c r="C53" s="210">
        <f>+C52</f>
        <v>3858734000</v>
      </c>
      <c r="D53" s="210">
        <v>4360443750</v>
      </c>
      <c r="E53" s="210">
        <v>2271301000</v>
      </c>
      <c r="F53" s="212">
        <f>+E53</f>
        <v>2271301000</v>
      </c>
      <c r="G53" s="212">
        <f>+F53</f>
        <v>2271301000</v>
      </c>
      <c r="H53" s="211">
        <f t="shared" si="0"/>
        <v>1</v>
      </c>
    </row>
    <row r="54" spans="1:8" ht="25.5" customHeight="1" x14ac:dyDescent="0.25">
      <c r="A54" s="197" t="s">
        <v>458</v>
      </c>
      <c r="B54" s="188" t="s">
        <v>462</v>
      </c>
      <c r="C54" s="210">
        <f>+C53</f>
        <v>3858734000</v>
      </c>
      <c r="D54" s="210">
        <v>4360443750</v>
      </c>
      <c r="E54" s="210">
        <v>2271301000</v>
      </c>
      <c r="F54" s="212">
        <f>+E54</f>
        <v>2271301000</v>
      </c>
      <c r="G54" s="212">
        <f>+F54</f>
        <v>2271301000</v>
      </c>
      <c r="H54" s="211">
        <f t="shared" si="0"/>
        <v>1</v>
      </c>
    </row>
    <row r="55" spans="1:8" ht="25.5" customHeight="1" x14ac:dyDescent="0.25">
      <c r="A55" s="197" t="s">
        <v>459</v>
      </c>
      <c r="B55" s="188" t="s">
        <v>462</v>
      </c>
      <c r="C55" s="210">
        <f>+C54</f>
        <v>3858734000</v>
      </c>
      <c r="D55" s="210">
        <v>4360443750</v>
      </c>
      <c r="E55" s="210">
        <v>2683957200</v>
      </c>
      <c r="F55" s="212">
        <v>2683957200</v>
      </c>
      <c r="G55" s="212">
        <v>2683957200</v>
      </c>
      <c r="H55" s="211">
        <f t="shared" si="0"/>
        <v>1</v>
      </c>
    </row>
    <row r="56" spans="1:8" ht="25.5" customHeight="1" x14ac:dyDescent="0.25">
      <c r="A56" s="197" t="s">
        <v>460</v>
      </c>
      <c r="B56" s="188" t="s">
        <v>462</v>
      </c>
      <c r="C56" s="210" t="e">
        <f>+#REF!</f>
        <v>#REF!</v>
      </c>
      <c r="D56" s="210" t="e">
        <f>+C56</f>
        <v>#REF!</v>
      </c>
      <c r="E56" s="210" t="e">
        <f>+#REF!</f>
        <v>#REF!</v>
      </c>
      <c r="F56" s="212" t="e">
        <f>+E56</f>
        <v>#REF!</v>
      </c>
      <c r="G56" s="212" t="e">
        <f>+F56</f>
        <v>#REF!</v>
      </c>
      <c r="H56" s="211" t="e">
        <f t="shared" si="0"/>
        <v>#REF!</v>
      </c>
    </row>
    <row r="57" spans="1:8" ht="25.5" customHeight="1" x14ac:dyDescent="0.25">
      <c r="A57" s="197" t="s">
        <v>461</v>
      </c>
      <c r="B57" s="188" t="s">
        <v>462</v>
      </c>
      <c r="C57" s="210" t="e">
        <f>+#REF!</f>
        <v>#REF!</v>
      </c>
      <c r="D57" s="210" t="e">
        <f>+C57</f>
        <v>#REF!</v>
      </c>
      <c r="E57" s="210" t="e">
        <f>+#REF!</f>
        <v>#REF!</v>
      </c>
      <c r="F57" s="210">
        <v>3753447686</v>
      </c>
      <c r="G57" s="210">
        <v>3753447686</v>
      </c>
      <c r="H57" s="211">
        <f t="shared" si="0"/>
        <v>1</v>
      </c>
    </row>
    <row r="58" spans="1:8" ht="25.5" customHeight="1" x14ac:dyDescent="0.25">
      <c r="A58" s="197" t="s">
        <v>463</v>
      </c>
      <c r="B58" s="188" t="s">
        <v>462</v>
      </c>
      <c r="C58" s="210">
        <v>4313683761</v>
      </c>
      <c r="D58" s="210">
        <f>+C58</f>
        <v>4313683761</v>
      </c>
      <c r="E58" s="210">
        <v>3074487094</v>
      </c>
      <c r="F58" s="210">
        <v>3074487094</v>
      </c>
      <c r="G58" s="210">
        <v>3074487094</v>
      </c>
      <c r="H58" s="211">
        <f t="shared" si="0"/>
        <v>1</v>
      </c>
    </row>
    <row r="59" spans="1:8" ht="25.5" customHeight="1" thickBot="1" x14ac:dyDescent="0.3">
      <c r="A59" s="200" t="s">
        <v>464</v>
      </c>
      <c r="B59" s="201" t="s">
        <v>462</v>
      </c>
      <c r="C59" s="210">
        <v>4313683761</v>
      </c>
      <c r="D59" s="210">
        <f>+C59</f>
        <v>4313683761</v>
      </c>
      <c r="E59" s="210">
        <v>4132367457</v>
      </c>
      <c r="F59" s="210">
        <v>4132367457</v>
      </c>
      <c r="G59" s="210">
        <v>4132367457</v>
      </c>
      <c r="H59" s="213">
        <f t="shared" si="0"/>
        <v>1</v>
      </c>
    </row>
    <row r="60" spans="1:8" ht="14.25" customHeight="1" x14ac:dyDescent="0.25"/>
    <row r="61" spans="1:8" ht="14.25" hidden="1" customHeight="1" x14ac:dyDescent="0.25">
      <c r="A61" s="729" t="s">
        <v>474</v>
      </c>
      <c r="B61" s="687"/>
      <c r="C61" s="687"/>
      <c r="D61" s="687"/>
      <c r="E61" s="687"/>
      <c r="F61" s="687"/>
      <c r="G61" s="687"/>
      <c r="H61" s="730"/>
    </row>
    <row r="62" spans="1:8" ht="14.25" hidden="1" customHeight="1" x14ac:dyDescent="0.25">
      <c r="A62" s="214" t="s">
        <v>29</v>
      </c>
      <c r="B62" s="195" t="s">
        <v>451</v>
      </c>
      <c r="C62" s="195" t="s">
        <v>452</v>
      </c>
      <c r="D62" s="195" t="s">
        <v>453</v>
      </c>
      <c r="E62" s="195" t="s">
        <v>454</v>
      </c>
      <c r="F62" s="195" t="s">
        <v>455</v>
      </c>
      <c r="G62" s="195" t="s">
        <v>456</v>
      </c>
      <c r="H62" s="215" t="s">
        <v>457</v>
      </c>
    </row>
    <row r="63" spans="1:8" ht="14.25" hidden="1" customHeight="1" x14ac:dyDescent="0.25">
      <c r="A63" s="187" t="s">
        <v>466</v>
      </c>
      <c r="B63" s="188"/>
      <c r="C63" s="188"/>
      <c r="D63" s="188"/>
      <c r="E63" s="188"/>
      <c r="F63" s="188"/>
      <c r="G63" s="188"/>
      <c r="H63" s="189" t="e">
        <v>#DIV/0!</v>
      </c>
    </row>
    <row r="64" spans="1:8" ht="14.25" hidden="1" customHeight="1" x14ac:dyDescent="0.25">
      <c r="A64" s="187" t="s">
        <v>467</v>
      </c>
      <c r="B64" s="188"/>
      <c r="C64" s="188"/>
      <c r="D64" s="188"/>
      <c r="E64" s="188"/>
      <c r="F64" s="188"/>
      <c r="G64" s="188"/>
      <c r="H64" s="189" t="e">
        <v>#DIV/0!</v>
      </c>
    </row>
    <row r="65" spans="1:14" ht="14.25" hidden="1" customHeight="1" x14ac:dyDescent="0.25">
      <c r="A65" s="187" t="s">
        <v>468</v>
      </c>
      <c r="B65" s="188"/>
      <c r="C65" s="188"/>
      <c r="D65" s="188"/>
      <c r="E65" s="188"/>
      <c r="F65" s="188"/>
      <c r="G65" s="188"/>
      <c r="H65" s="189" t="e">
        <v>#DIV/0!</v>
      </c>
    </row>
    <row r="66" spans="1:14" ht="14.25" hidden="1" customHeight="1" x14ac:dyDescent="0.25">
      <c r="A66" s="187" t="s">
        <v>469</v>
      </c>
      <c r="B66" s="188"/>
      <c r="C66" s="188"/>
      <c r="D66" s="188"/>
      <c r="E66" s="188"/>
      <c r="F66" s="188"/>
      <c r="G66" s="188"/>
      <c r="H66" s="189" t="e">
        <v>#DIV/0!</v>
      </c>
    </row>
    <row r="67" spans="1:14" ht="14.25" hidden="1" customHeight="1" x14ac:dyDescent="0.25">
      <c r="A67" s="187" t="s">
        <v>470</v>
      </c>
      <c r="B67" s="188"/>
      <c r="C67" s="188"/>
      <c r="D67" s="188"/>
      <c r="E67" s="188"/>
      <c r="F67" s="188"/>
      <c r="G67" s="188"/>
      <c r="H67" s="189" t="e">
        <v>#DIV/0!</v>
      </c>
    </row>
    <row r="68" spans="1:14" ht="14.25" hidden="1" customHeight="1" x14ac:dyDescent="0.25">
      <c r="A68" s="187" t="s">
        <v>471</v>
      </c>
      <c r="B68" s="188"/>
      <c r="C68" s="188"/>
      <c r="D68" s="188"/>
      <c r="E68" s="188"/>
      <c r="F68" s="188"/>
      <c r="G68" s="188"/>
      <c r="H68" s="189" t="e">
        <v>#DIV/0!</v>
      </c>
    </row>
    <row r="69" spans="1:14" ht="14.25" hidden="1" customHeight="1" x14ac:dyDescent="0.25">
      <c r="A69" s="187" t="s">
        <v>458</v>
      </c>
      <c r="B69" s="188"/>
      <c r="C69" s="188"/>
      <c r="D69" s="188"/>
      <c r="E69" s="188"/>
      <c r="F69" s="188"/>
      <c r="G69" s="188"/>
      <c r="H69" s="189" t="e">
        <v>#DIV/0!</v>
      </c>
    </row>
    <row r="70" spans="1:14" ht="14.25" hidden="1" customHeight="1" x14ac:dyDescent="0.25">
      <c r="A70" s="187" t="s">
        <v>459</v>
      </c>
      <c r="B70" s="188"/>
      <c r="C70" s="188"/>
      <c r="D70" s="188"/>
      <c r="E70" s="188"/>
      <c r="F70" s="188"/>
      <c r="G70" s="188"/>
      <c r="H70" s="189" t="e">
        <v>#DIV/0!</v>
      </c>
    </row>
    <row r="71" spans="1:14" ht="15.75" hidden="1" customHeight="1" x14ac:dyDescent="0.25">
      <c r="A71" s="187" t="s">
        <v>460</v>
      </c>
      <c r="B71" s="188"/>
      <c r="C71" s="188"/>
      <c r="D71" s="188"/>
      <c r="E71" s="188"/>
      <c r="F71" s="188"/>
      <c r="G71" s="188"/>
      <c r="H71" s="189" t="e">
        <v>#DIV/0!</v>
      </c>
    </row>
    <row r="72" spans="1:14" ht="14.25" hidden="1" customHeight="1" x14ac:dyDescent="0.25">
      <c r="A72" s="187" t="s">
        <v>461</v>
      </c>
      <c r="B72" s="188"/>
      <c r="C72" s="188"/>
      <c r="D72" s="188"/>
      <c r="E72" s="188"/>
      <c r="F72" s="188"/>
      <c r="G72" s="188"/>
      <c r="H72" s="189" t="e">
        <v>#DIV/0!</v>
      </c>
    </row>
    <row r="73" spans="1:14" ht="18" hidden="1" customHeight="1" x14ac:dyDescent="0.25">
      <c r="A73" s="187" t="s">
        <v>463</v>
      </c>
      <c r="B73" s="188"/>
      <c r="C73" s="188"/>
      <c r="D73" s="188"/>
      <c r="E73" s="188"/>
      <c r="F73" s="188"/>
      <c r="G73" s="188"/>
      <c r="H73" s="189" t="e">
        <v>#DIV/0!</v>
      </c>
    </row>
    <row r="74" spans="1:14" ht="18" hidden="1" customHeight="1" x14ac:dyDescent="0.25">
      <c r="A74" s="191" t="s">
        <v>464</v>
      </c>
      <c r="B74" s="216"/>
      <c r="C74" s="216"/>
      <c r="D74" s="216"/>
      <c r="E74" s="216"/>
      <c r="F74" s="216"/>
      <c r="G74" s="216"/>
      <c r="H74" s="189" t="e">
        <v>#DIV/0!</v>
      </c>
    </row>
    <row r="75" spans="1:14" ht="14.25" customHeight="1" x14ac:dyDescent="0.25"/>
    <row r="76" spans="1:14" ht="14.25" hidden="1" customHeight="1" x14ac:dyDescent="0.25">
      <c r="A76" s="729" t="s">
        <v>475</v>
      </c>
      <c r="B76" s="687"/>
      <c r="C76" s="687"/>
      <c r="D76" s="687"/>
      <c r="E76" s="687"/>
      <c r="F76" s="687"/>
      <c r="G76" s="687"/>
      <c r="H76" s="687"/>
      <c r="I76" s="687"/>
      <c r="J76" s="687"/>
      <c r="K76" s="687"/>
      <c r="L76" s="687"/>
      <c r="M76" s="687"/>
      <c r="N76" s="730"/>
    </row>
    <row r="77" spans="1:14" ht="14.25" hidden="1" customHeight="1" x14ac:dyDescent="0.25">
      <c r="A77" s="181" t="s">
        <v>25</v>
      </c>
      <c r="B77" s="182" t="s">
        <v>476</v>
      </c>
      <c r="C77" s="182" t="s">
        <v>477</v>
      </c>
      <c r="D77" s="182" t="s">
        <v>478</v>
      </c>
      <c r="E77" s="182" t="s">
        <v>479</v>
      </c>
      <c r="F77" s="182" t="s">
        <v>480</v>
      </c>
      <c r="G77" s="182" t="s">
        <v>481</v>
      </c>
      <c r="H77" s="182" t="s">
        <v>482</v>
      </c>
      <c r="I77" s="182" t="s">
        <v>483</v>
      </c>
      <c r="J77" s="217" t="s">
        <v>484</v>
      </c>
      <c r="K77" s="182" t="s">
        <v>485</v>
      </c>
      <c r="L77" s="182" t="s">
        <v>486</v>
      </c>
      <c r="M77" s="182" t="s">
        <v>487</v>
      </c>
      <c r="N77" s="183" t="s">
        <v>488</v>
      </c>
    </row>
    <row r="78" spans="1:14" ht="9.75" hidden="1" customHeight="1" x14ac:dyDescent="0.25">
      <c r="A78" s="218" t="s">
        <v>458</v>
      </c>
      <c r="B78" s="746" t="s">
        <v>489</v>
      </c>
      <c r="C78" s="746" t="s">
        <v>490</v>
      </c>
      <c r="D78" s="746" t="s">
        <v>491</v>
      </c>
      <c r="E78" s="746" t="s">
        <v>724</v>
      </c>
      <c r="F78" s="218"/>
      <c r="G78" s="218"/>
      <c r="H78" s="218"/>
      <c r="I78" s="218"/>
      <c r="J78" s="218" t="e">
        <v>#DIV/0!</v>
      </c>
      <c r="K78" s="218"/>
      <c r="L78" s="218"/>
      <c r="M78" s="218" t="e">
        <v>#DIV/0!</v>
      </c>
      <c r="N78" s="218"/>
    </row>
    <row r="79" spans="1:14" ht="9.75" hidden="1" customHeight="1" x14ac:dyDescent="0.25">
      <c r="A79" s="218" t="s">
        <v>459</v>
      </c>
      <c r="B79" s="748"/>
      <c r="C79" s="694"/>
      <c r="D79" s="694"/>
      <c r="E79" s="694"/>
      <c r="F79" s="218"/>
      <c r="G79" s="218"/>
      <c r="H79" s="218"/>
      <c r="I79" s="218"/>
      <c r="J79" s="218" t="e">
        <v>#DIV/0!</v>
      </c>
      <c r="K79" s="218"/>
      <c r="L79" s="218"/>
      <c r="M79" s="218" t="e">
        <v>#DIV/0!</v>
      </c>
      <c r="N79" s="218"/>
    </row>
    <row r="80" spans="1:14" ht="9.75" hidden="1" customHeight="1" x14ac:dyDescent="0.25">
      <c r="A80" s="218" t="s">
        <v>460</v>
      </c>
      <c r="B80" s="748"/>
      <c r="C80" s="694"/>
      <c r="D80" s="694"/>
      <c r="E80" s="694"/>
      <c r="F80" s="218"/>
      <c r="G80" s="218"/>
      <c r="H80" s="218"/>
      <c r="I80" s="218"/>
      <c r="J80" s="218" t="e">
        <v>#DIV/0!</v>
      </c>
      <c r="K80" s="218"/>
      <c r="L80" s="218"/>
      <c r="M80" s="218" t="e">
        <v>#DIV/0!</v>
      </c>
      <c r="N80" s="218"/>
    </row>
    <row r="81" spans="1:14" ht="9.75" hidden="1" customHeight="1" x14ac:dyDescent="0.25">
      <c r="A81" s="218" t="s">
        <v>461</v>
      </c>
      <c r="B81" s="748"/>
      <c r="C81" s="694"/>
      <c r="D81" s="694"/>
      <c r="E81" s="694"/>
      <c r="F81" s="218">
        <v>100</v>
      </c>
      <c r="G81" s="218">
        <v>5</v>
      </c>
      <c r="H81" s="218">
        <v>0.5</v>
      </c>
      <c r="I81" s="218">
        <v>0.2</v>
      </c>
      <c r="J81" s="218">
        <v>0.4</v>
      </c>
      <c r="K81" s="218">
        <v>0</v>
      </c>
      <c r="L81" s="218">
        <v>0</v>
      </c>
      <c r="M81" s="218" t="e">
        <v>#DIV/0!</v>
      </c>
      <c r="N81" s="218" t="s">
        <v>492</v>
      </c>
    </row>
    <row r="82" spans="1:14" ht="9.75" hidden="1" customHeight="1" x14ac:dyDescent="0.25">
      <c r="A82" s="218" t="s">
        <v>463</v>
      </c>
      <c r="B82" s="748"/>
      <c r="C82" s="694"/>
      <c r="D82" s="694"/>
      <c r="E82" s="694"/>
      <c r="F82" s="218"/>
      <c r="G82" s="218"/>
      <c r="H82" s="218"/>
      <c r="I82" s="218"/>
      <c r="J82" s="218" t="e">
        <v>#DIV/0!</v>
      </c>
      <c r="K82" s="218"/>
      <c r="L82" s="218"/>
      <c r="M82" s="218" t="e">
        <v>#DIV/0!</v>
      </c>
      <c r="N82" s="218"/>
    </row>
    <row r="83" spans="1:14" ht="9.75" hidden="1" customHeight="1" x14ac:dyDescent="0.25">
      <c r="A83" s="218" t="s">
        <v>464</v>
      </c>
      <c r="B83" s="748"/>
      <c r="C83" s="694"/>
      <c r="D83" s="694"/>
      <c r="E83" s="694"/>
      <c r="F83" s="218"/>
      <c r="G83" s="218"/>
      <c r="H83" s="218"/>
      <c r="I83" s="218"/>
      <c r="J83" s="218" t="e">
        <v>#DIV/0!</v>
      </c>
      <c r="K83" s="218"/>
      <c r="L83" s="218"/>
      <c r="M83" s="218" t="e">
        <v>#DIV/0!</v>
      </c>
      <c r="N83" s="218"/>
    </row>
    <row r="84" spans="1:14" ht="9.75" hidden="1" customHeight="1" x14ac:dyDescent="0.25">
      <c r="A84" s="218" t="s">
        <v>458</v>
      </c>
      <c r="B84" s="748"/>
      <c r="C84" s="747" t="s">
        <v>493</v>
      </c>
      <c r="D84" s="746" t="s">
        <v>494</v>
      </c>
      <c r="E84" s="746" t="s">
        <v>724</v>
      </c>
      <c r="F84" s="218"/>
      <c r="G84" s="218"/>
      <c r="H84" s="218"/>
      <c r="I84" s="218"/>
      <c r="J84" s="218" t="e">
        <v>#DIV/0!</v>
      </c>
      <c r="K84" s="218"/>
      <c r="L84" s="218"/>
      <c r="M84" s="218" t="e">
        <v>#DIV/0!</v>
      </c>
      <c r="N84" s="218"/>
    </row>
    <row r="85" spans="1:14" ht="9.75" hidden="1" customHeight="1" x14ac:dyDescent="0.25">
      <c r="A85" s="218" t="s">
        <v>459</v>
      </c>
      <c r="B85" s="748"/>
      <c r="C85" s="694"/>
      <c r="D85" s="694"/>
      <c r="E85" s="694"/>
      <c r="F85" s="218"/>
      <c r="G85" s="218"/>
      <c r="H85" s="218"/>
      <c r="I85" s="218"/>
      <c r="J85" s="218" t="e">
        <v>#DIV/0!</v>
      </c>
      <c r="K85" s="218"/>
      <c r="L85" s="218"/>
      <c r="M85" s="218" t="e">
        <v>#DIV/0!</v>
      </c>
      <c r="N85" s="218"/>
    </row>
    <row r="86" spans="1:14" ht="9.75" hidden="1" customHeight="1" x14ac:dyDescent="0.25">
      <c r="A86" s="218" t="s">
        <v>460</v>
      </c>
      <c r="B86" s="748"/>
      <c r="C86" s="694"/>
      <c r="D86" s="694"/>
      <c r="E86" s="694"/>
      <c r="F86" s="218"/>
      <c r="G86" s="218"/>
      <c r="H86" s="218"/>
      <c r="I86" s="218"/>
      <c r="J86" s="218" t="e">
        <v>#DIV/0!</v>
      </c>
      <c r="K86" s="218"/>
      <c r="L86" s="218"/>
      <c r="M86" s="218" t="e">
        <v>#DIV/0!</v>
      </c>
      <c r="N86" s="218"/>
    </row>
    <row r="87" spans="1:14" ht="9.75" hidden="1" customHeight="1" x14ac:dyDescent="0.25">
      <c r="A87" s="218" t="s">
        <v>461</v>
      </c>
      <c r="B87" s="748"/>
      <c r="C87" s="694"/>
      <c r="D87" s="694"/>
      <c r="E87" s="694"/>
      <c r="F87" s="218">
        <v>100</v>
      </c>
      <c r="G87" s="218">
        <v>1000</v>
      </c>
      <c r="H87" s="218">
        <v>10</v>
      </c>
      <c r="I87" s="218">
        <v>0</v>
      </c>
      <c r="J87" s="218" t="e">
        <v>#REF!</v>
      </c>
      <c r="K87" s="218">
        <v>0</v>
      </c>
      <c r="L87" s="218">
        <v>0</v>
      </c>
      <c r="M87" s="218" t="e">
        <v>#DIV/0!</v>
      </c>
      <c r="N87" s="218" t="s">
        <v>495</v>
      </c>
    </row>
    <row r="88" spans="1:14" ht="9.75" hidden="1" customHeight="1" x14ac:dyDescent="0.25">
      <c r="A88" s="218" t="s">
        <v>463</v>
      </c>
      <c r="B88" s="748"/>
      <c r="C88" s="694"/>
      <c r="D88" s="694"/>
      <c r="E88" s="694"/>
      <c r="F88" s="218"/>
      <c r="G88" s="218"/>
      <c r="H88" s="218"/>
      <c r="I88" s="218"/>
      <c r="J88" s="218" t="e">
        <v>#DIV/0!</v>
      </c>
      <c r="K88" s="218"/>
      <c r="L88" s="218"/>
      <c r="M88" s="218" t="e">
        <v>#DIV/0!</v>
      </c>
      <c r="N88" s="218"/>
    </row>
    <row r="89" spans="1:14" ht="9.75" hidden="1" customHeight="1" x14ac:dyDescent="0.25">
      <c r="A89" s="218" t="s">
        <v>464</v>
      </c>
      <c r="B89" s="748"/>
      <c r="C89" s="694"/>
      <c r="D89" s="694"/>
      <c r="E89" s="694"/>
      <c r="F89" s="218"/>
      <c r="G89" s="218"/>
      <c r="H89" s="218"/>
      <c r="I89" s="218"/>
      <c r="J89" s="218" t="e">
        <v>#DIV/0!</v>
      </c>
      <c r="K89" s="218"/>
      <c r="L89" s="218"/>
      <c r="M89" s="218" t="e">
        <v>#DIV/0!</v>
      </c>
      <c r="N89" s="218"/>
    </row>
    <row r="90" spans="1:14" ht="9.75" hidden="1" customHeight="1" x14ac:dyDescent="0.25">
      <c r="A90" s="219" t="s">
        <v>458</v>
      </c>
      <c r="B90" s="748"/>
      <c r="C90" s="747" t="s">
        <v>496</v>
      </c>
      <c r="D90" s="746" t="s">
        <v>497</v>
      </c>
      <c r="E90" s="746" t="s">
        <v>724</v>
      </c>
      <c r="F90" s="219"/>
      <c r="G90" s="219"/>
      <c r="H90" s="219"/>
      <c r="I90" s="219"/>
      <c r="J90" s="219" t="e">
        <v>#DIV/0!</v>
      </c>
      <c r="K90" s="219"/>
      <c r="L90" s="219"/>
      <c r="M90" s="219" t="e">
        <v>#DIV/0!</v>
      </c>
      <c r="N90" s="219"/>
    </row>
    <row r="91" spans="1:14" ht="9.75" hidden="1" customHeight="1" x14ac:dyDescent="0.25">
      <c r="A91" s="218" t="s">
        <v>459</v>
      </c>
      <c r="B91" s="748"/>
      <c r="C91" s="694"/>
      <c r="D91" s="694"/>
      <c r="E91" s="694"/>
      <c r="F91" s="218"/>
      <c r="G91" s="218"/>
      <c r="H91" s="218"/>
      <c r="I91" s="218"/>
      <c r="J91" s="218" t="e">
        <v>#DIV/0!</v>
      </c>
      <c r="K91" s="218"/>
      <c r="L91" s="218"/>
      <c r="M91" s="218" t="e">
        <v>#DIV/0!</v>
      </c>
      <c r="N91" s="218"/>
    </row>
    <row r="92" spans="1:14" ht="9.75" hidden="1" customHeight="1" x14ac:dyDescent="0.25">
      <c r="A92" s="218" t="s">
        <v>460</v>
      </c>
      <c r="B92" s="748"/>
      <c r="C92" s="694"/>
      <c r="D92" s="694"/>
      <c r="E92" s="694"/>
      <c r="F92" s="218"/>
      <c r="G92" s="218"/>
      <c r="H92" s="218"/>
      <c r="I92" s="218"/>
      <c r="J92" s="218" t="e">
        <v>#DIV/0!</v>
      </c>
      <c r="K92" s="218"/>
      <c r="L92" s="218"/>
      <c r="M92" s="218" t="e">
        <v>#DIV/0!</v>
      </c>
      <c r="N92" s="218"/>
    </row>
    <row r="93" spans="1:14" ht="9.75" hidden="1" customHeight="1" x14ac:dyDescent="0.25">
      <c r="A93" s="218" t="s">
        <v>461</v>
      </c>
      <c r="B93" s="748"/>
      <c r="C93" s="694"/>
      <c r="D93" s="694"/>
      <c r="E93" s="694"/>
      <c r="F93" s="218">
        <v>100</v>
      </c>
      <c r="G93" s="218">
        <v>500</v>
      </c>
      <c r="H93" s="218"/>
      <c r="I93" s="218"/>
      <c r="J93" s="218" t="e">
        <v>#DIV/0!</v>
      </c>
      <c r="K93" s="218"/>
      <c r="L93" s="218"/>
      <c r="M93" s="218" t="e">
        <v>#DIV/0!</v>
      </c>
      <c r="N93" s="218"/>
    </row>
    <row r="94" spans="1:14" ht="9.75" hidden="1" customHeight="1" x14ac:dyDescent="0.25">
      <c r="A94" s="218" t="s">
        <v>463</v>
      </c>
      <c r="B94" s="748"/>
      <c r="C94" s="694"/>
      <c r="D94" s="694"/>
      <c r="E94" s="694"/>
      <c r="F94" s="218"/>
      <c r="G94" s="218"/>
      <c r="H94" s="218"/>
      <c r="I94" s="218"/>
      <c r="J94" s="218" t="e">
        <v>#DIV/0!</v>
      </c>
      <c r="K94" s="218"/>
      <c r="L94" s="218"/>
      <c r="M94" s="218" t="e">
        <v>#DIV/0!</v>
      </c>
      <c r="N94" s="218"/>
    </row>
    <row r="95" spans="1:14" ht="9.75" hidden="1" customHeight="1" x14ac:dyDescent="0.25">
      <c r="A95" s="218" t="s">
        <v>464</v>
      </c>
      <c r="B95" s="694"/>
      <c r="C95" s="694"/>
      <c r="D95" s="694"/>
      <c r="E95" s="694"/>
      <c r="F95" s="218"/>
      <c r="G95" s="218"/>
      <c r="H95" s="218"/>
      <c r="I95" s="218"/>
      <c r="J95" s="218" t="e">
        <v>#DIV/0!</v>
      </c>
      <c r="K95" s="218"/>
      <c r="L95" s="218"/>
      <c r="M95" s="218" t="e">
        <v>#DIV/0!</v>
      </c>
      <c r="N95" s="218"/>
    </row>
    <row r="96" spans="1:14" ht="9.75" hidden="1" customHeight="1" x14ac:dyDescent="0.25">
      <c r="A96" s="218" t="s">
        <v>458</v>
      </c>
      <c r="B96" s="746" t="s">
        <v>498</v>
      </c>
      <c r="C96" s="747" t="s">
        <v>499</v>
      </c>
      <c r="D96" s="746" t="s">
        <v>724</v>
      </c>
      <c r="E96" s="746">
        <v>100</v>
      </c>
      <c r="F96" s="218"/>
      <c r="G96" s="218"/>
      <c r="H96" s="218"/>
      <c r="I96" s="218"/>
      <c r="J96" s="218" t="e">
        <v>#DIV/0!</v>
      </c>
      <c r="K96" s="218"/>
      <c r="L96" s="218"/>
      <c r="M96" s="218" t="e">
        <v>#DIV/0!</v>
      </c>
      <c r="N96" s="218"/>
    </row>
    <row r="97" spans="1:15" ht="9.75" hidden="1" customHeight="1" x14ac:dyDescent="0.25">
      <c r="A97" s="218" t="s">
        <v>459</v>
      </c>
      <c r="B97" s="694"/>
      <c r="C97" s="694"/>
      <c r="D97" s="694"/>
      <c r="E97" s="694"/>
      <c r="F97" s="218"/>
      <c r="G97" s="218"/>
      <c r="H97" s="218"/>
      <c r="I97" s="218"/>
      <c r="J97" s="218" t="e">
        <v>#DIV/0!</v>
      </c>
      <c r="K97" s="218"/>
      <c r="L97" s="218"/>
      <c r="M97" s="218" t="e">
        <v>#DIV/0!</v>
      </c>
      <c r="N97" s="218"/>
    </row>
    <row r="98" spans="1:15" ht="9.75" hidden="1" customHeight="1" x14ac:dyDescent="0.25">
      <c r="A98" s="218" t="s">
        <v>460</v>
      </c>
      <c r="B98" s="694"/>
      <c r="C98" s="694"/>
      <c r="D98" s="694"/>
      <c r="E98" s="694"/>
      <c r="F98" s="218"/>
      <c r="G98" s="218"/>
      <c r="H98" s="218"/>
      <c r="I98" s="218"/>
      <c r="J98" s="218" t="e">
        <v>#DIV/0!</v>
      </c>
      <c r="K98" s="218"/>
      <c r="L98" s="218"/>
      <c r="M98" s="218" t="e">
        <v>#DIV/0!</v>
      </c>
      <c r="N98" s="218"/>
    </row>
    <row r="99" spans="1:15" ht="9.75" hidden="1" customHeight="1" x14ac:dyDescent="0.25">
      <c r="A99" s="218" t="s">
        <v>461</v>
      </c>
      <c r="B99" s="694"/>
      <c r="C99" s="694"/>
      <c r="D99" s="694"/>
      <c r="E99" s="694"/>
      <c r="F99" s="218">
        <v>1</v>
      </c>
      <c r="G99" s="218">
        <v>0</v>
      </c>
      <c r="H99" s="218">
        <v>0.5</v>
      </c>
      <c r="I99" s="218">
        <v>2.5000000000000001E-3</v>
      </c>
      <c r="J99" s="218">
        <v>5.0000000000000001E-3</v>
      </c>
      <c r="K99" s="218">
        <v>0</v>
      </c>
      <c r="L99" s="218">
        <v>0</v>
      </c>
      <c r="M99" s="218" t="e">
        <v>#DIV/0!</v>
      </c>
      <c r="N99" s="218" t="s">
        <v>500</v>
      </c>
    </row>
    <row r="100" spans="1:15" ht="9.75" hidden="1" customHeight="1" x14ac:dyDescent="0.25">
      <c r="A100" s="218" t="s">
        <v>463</v>
      </c>
      <c r="B100" s="694"/>
      <c r="C100" s="694"/>
      <c r="D100" s="694"/>
      <c r="E100" s="694"/>
      <c r="F100" s="218"/>
      <c r="G100" s="218"/>
      <c r="H100" s="218"/>
      <c r="I100" s="218"/>
      <c r="J100" s="218" t="e">
        <v>#DIV/0!</v>
      </c>
      <c r="K100" s="218"/>
      <c r="L100" s="218"/>
      <c r="M100" s="218" t="e">
        <v>#DIV/0!</v>
      </c>
      <c r="N100" s="218"/>
    </row>
    <row r="101" spans="1:15" ht="9.75" hidden="1" customHeight="1" x14ac:dyDescent="0.25">
      <c r="A101" s="218" t="s">
        <v>464</v>
      </c>
      <c r="B101" s="694"/>
      <c r="C101" s="694"/>
      <c r="D101" s="694"/>
      <c r="E101" s="694"/>
      <c r="F101" s="218"/>
      <c r="G101" s="218"/>
      <c r="H101" s="218"/>
      <c r="I101" s="218"/>
      <c r="J101" s="218" t="e">
        <v>#DIV/0!</v>
      </c>
      <c r="K101" s="218"/>
      <c r="L101" s="218"/>
      <c r="M101" s="218" t="e">
        <v>#DIV/0!</v>
      </c>
      <c r="N101" s="218"/>
    </row>
    <row r="102" spans="1:15" ht="14.25" hidden="1" customHeight="1" x14ac:dyDescent="0.25">
      <c r="A102" s="749" t="s">
        <v>501</v>
      </c>
      <c r="B102" s="750"/>
      <c r="C102" s="750"/>
      <c r="D102" s="750"/>
      <c r="E102" s="750"/>
      <c r="F102" s="750"/>
      <c r="G102" s="750"/>
      <c r="H102" s="750"/>
      <c r="I102" s="750"/>
      <c r="J102" s="750"/>
      <c r="K102" s="750"/>
      <c r="L102" s="750"/>
      <c r="M102" s="750"/>
      <c r="N102" s="751"/>
    </row>
    <row r="103" spans="1:15" ht="14.25" hidden="1" customHeight="1" x14ac:dyDescent="0.25">
      <c r="A103" s="181">
        <v>2021</v>
      </c>
      <c r="B103" s="182" t="s">
        <v>476</v>
      </c>
      <c r="C103" s="182" t="s">
        <v>477</v>
      </c>
      <c r="D103" s="182" t="s">
        <v>478</v>
      </c>
      <c r="E103" s="182" t="s">
        <v>479</v>
      </c>
      <c r="F103" s="182" t="s">
        <v>502</v>
      </c>
      <c r="G103" s="182" t="s">
        <v>481</v>
      </c>
      <c r="H103" s="182" t="s">
        <v>503</v>
      </c>
      <c r="I103" s="182" t="s">
        <v>504</v>
      </c>
      <c r="J103" s="217" t="s">
        <v>505</v>
      </c>
      <c r="K103" s="182" t="s">
        <v>485</v>
      </c>
      <c r="L103" s="182" t="s">
        <v>486</v>
      </c>
      <c r="M103" s="182" t="s">
        <v>487</v>
      </c>
      <c r="N103" s="183" t="s">
        <v>488</v>
      </c>
    </row>
    <row r="104" spans="1:15" ht="11.85" hidden="1" customHeight="1" x14ac:dyDescent="0.25">
      <c r="A104" s="218" t="s">
        <v>466</v>
      </c>
      <c r="B104" s="746" t="s">
        <v>489</v>
      </c>
      <c r="C104" s="746" t="s">
        <v>490</v>
      </c>
      <c r="D104" s="746" t="s">
        <v>491</v>
      </c>
      <c r="E104" s="746" t="s">
        <v>724</v>
      </c>
      <c r="F104" s="746">
        <v>100</v>
      </c>
      <c r="G104" s="746">
        <v>5</v>
      </c>
      <c r="H104" s="220">
        <v>2.5</v>
      </c>
      <c r="I104" s="220">
        <v>0</v>
      </c>
      <c r="J104" s="221">
        <v>0</v>
      </c>
      <c r="K104" s="218"/>
      <c r="L104" s="218"/>
      <c r="M104" s="218" t="e">
        <v>#DIV/0!</v>
      </c>
      <c r="N104" s="222" t="s">
        <v>506</v>
      </c>
      <c r="O104" s="223" t="s">
        <v>507</v>
      </c>
    </row>
    <row r="105" spans="1:15" ht="11.85" hidden="1" customHeight="1" x14ac:dyDescent="0.25">
      <c r="A105" s="218" t="s">
        <v>467</v>
      </c>
      <c r="B105" s="694"/>
      <c r="C105" s="694"/>
      <c r="D105" s="694"/>
      <c r="E105" s="694"/>
      <c r="F105" s="694"/>
      <c r="G105" s="694"/>
      <c r="H105" s="220">
        <v>2.5</v>
      </c>
      <c r="I105" s="220">
        <v>0</v>
      </c>
      <c r="J105" s="221">
        <v>0</v>
      </c>
      <c r="K105" s="218"/>
      <c r="L105" s="218"/>
      <c r="M105" s="218" t="e">
        <v>#DIV/0!</v>
      </c>
      <c r="N105" s="222" t="s">
        <v>508</v>
      </c>
      <c r="O105" s="223" t="s">
        <v>509</v>
      </c>
    </row>
    <row r="106" spans="1:15" ht="11.85" hidden="1" customHeight="1" x14ac:dyDescent="0.25">
      <c r="A106" s="218" t="s">
        <v>468</v>
      </c>
      <c r="B106" s="694"/>
      <c r="C106" s="694"/>
      <c r="D106" s="694"/>
      <c r="E106" s="694"/>
      <c r="F106" s="694"/>
      <c r="G106" s="694"/>
      <c r="H106" s="220">
        <v>2.5</v>
      </c>
      <c r="I106" s="220">
        <v>0.2</v>
      </c>
      <c r="J106" s="221">
        <v>0.08</v>
      </c>
      <c r="K106" s="218"/>
      <c r="L106" s="218"/>
      <c r="M106" s="218" t="e">
        <v>#DIV/0!</v>
      </c>
      <c r="N106" s="222" t="s">
        <v>510</v>
      </c>
      <c r="O106" s="223" t="s">
        <v>507</v>
      </c>
    </row>
    <row r="107" spans="1:15" ht="11.85" hidden="1" customHeight="1" x14ac:dyDescent="0.25">
      <c r="A107" s="218" t="s">
        <v>469</v>
      </c>
      <c r="B107" s="694"/>
      <c r="C107" s="694"/>
      <c r="D107" s="694"/>
      <c r="E107" s="694"/>
      <c r="F107" s="694"/>
      <c r="G107" s="694"/>
      <c r="H107" s="220">
        <v>2.5</v>
      </c>
      <c r="I107" s="220">
        <v>0.5</v>
      </c>
      <c r="J107" s="221">
        <v>0.2</v>
      </c>
      <c r="K107" s="218"/>
      <c r="L107" s="218"/>
      <c r="M107" s="218" t="e">
        <v>#DIV/0!</v>
      </c>
      <c r="N107" s="222" t="s">
        <v>511</v>
      </c>
      <c r="O107" s="223" t="s">
        <v>507</v>
      </c>
    </row>
    <row r="108" spans="1:15" ht="11.85" hidden="1" customHeight="1" x14ac:dyDescent="0.25">
      <c r="A108" s="218" t="s">
        <v>470</v>
      </c>
      <c r="B108" s="694"/>
      <c r="C108" s="694"/>
      <c r="D108" s="694"/>
      <c r="E108" s="694"/>
      <c r="F108" s="694"/>
      <c r="G108" s="694"/>
      <c r="H108" s="220">
        <v>2.5</v>
      </c>
      <c r="I108" s="220">
        <v>0.75</v>
      </c>
      <c r="J108" s="221">
        <v>0.3</v>
      </c>
      <c r="K108" s="218"/>
      <c r="L108" s="218"/>
      <c r="M108" s="218" t="e">
        <v>#DIV/0!</v>
      </c>
      <c r="N108" s="222" t="s">
        <v>512</v>
      </c>
      <c r="O108" s="223" t="s">
        <v>507</v>
      </c>
    </row>
    <row r="109" spans="1:15" ht="11.85" hidden="1" customHeight="1" x14ac:dyDescent="0.25">
      <c r="A109" s="218" t="s">
        <v>471</v>
      </c>
      <c r="B109" s="694"/>
      <c r="C109" s="694"/>
      <c r="D109" s="694"/>
      <c r="E109" s="694"/>
      <c r="F109" s="694"/>
      <c r="G109" s="694"/>
      <c r="H109" s="220">
        <v>2.5</v>
      </c>
      <c r="I109" s="220">
        <v>1</v>
      </c>
      <c r="J109" s="221">
        <v>0.4</v>
      </c>
      <c r="K109" s="218"/>
      <c r="L109" s="218"/>
      <c r="M109" s="218" t="e">
        <v>#DIV/0!</v>
      </c>
      <c r="N109" s="222" t="s">
        <v>513</v>
      </c>
      <c r="O109" s="223" t="s">
        <v>507</v>
      </c>
    </row>
    <row r="110" spans="1:15" ht="11.85" hidden="1" customHeight="1" x14ac:dyDescent="0.25">
      <c r="A110" s="218" t="s">
        <v>458</v>
      </c>
      <c r="B110" s="694"/>
      <c r="C110" s="694"/>
      <c r="D110" s="694"/>
      <c r="E110" s="694"/>
      <c r="F110" s="694"/>
      <c r="G110" s="694"/>
      <c r="H110" s="220">
        <v>2.5</v>
      </c>
      <c r="I110" s="224">
        <v>0.25</v>
      </c>
      <c r="J110" s="221">
        <v>0.1</v>
      </c>
      <c r="K110" s="218"/>
      <c r="L110" s="218"/>
      <c r="M110" s="218" t="e">
        <v>#DIV/0!</v>
      </c>
      <c r="N110" s="222" t="s">
        <v>514</v>
      </c>
      <c r="O110" s="223" t="s">
        <v>507</v>
      </c>
    </row>
    <row r="111" spans="1:15" ht="11.85" hidden="1" customHeight="1" x14ac:dyDescent="0.25">
      <c r="A111" s="218" t="s">
        <v>459</v>
      </c>
      <c r="B111" s="694"/>
      <c r="C111" s="694"/>
      <c r="D111" s="694"/>
      <c r="E111" s="694"/>
      <c r="F111" s="694"/>
      <c r="G111" s="694"/>
      <c r="H111" s="220">
        <v>2.5</v>
      </c>
      <c r="I111" s="224">
        <v>0</v>
      </c>
      <c r="J111" s="221">
        <v>0</v>
      </c>
      <c r="K111" s="218"/>
      <c r="L111" s="218"/>
      <c r="M111" s="218" t="e">
        <v>#DIV/0!</v>
      </c>
      <c r="N111" s="222" t="s">
        <v>515</v>
      </c>
      <c r="O111" s="223" t="s">
        <v>507</v>
      </c>
    </row>
    <row r="112" spans="1:15" ht="11.85" hidden="1" customHeight="1" x14ac:dyDescent="0.25">
      <c r="A112" s="218" t="s">
        <v>460</v>
      </c>
      <c r="B112" s="694"/>
      <c r="C112" s="694"/>
      <c r="D112" s="694"/>
      <c r="E112" s="694"/>
      <c r="F112" s="694"/>
      <c r="G112" s="694"/>
      <c r="H112" s="220">
        <v>2.5</v>
      </c>
      <c r="I112" s="224">
        <v>0</v>
      </c>
      <c r="J112" s="221">
        <v>0</v>
      </c>
      <c r="K112" s="218"/>
      <c r="L112" s="218"/>
      <c r="M112" s="218" t="e">
        <v>#DIV/0!</v>
      </c>
      <c r="N112" s="222" t="s">
        <v>515</v>
      </c>
      <c r="O112" s="223" t="s">
        <v>507</v>
      </c>
    </row>
    <row r="113" spans="1:15" ht="11.85" hidden="1" customHeight="1" x14ac:dyDescent="0.25">
      <c r="A113" s="218" t="s">
        <v>461</v>
      </c>
      <c r="B113" s="694"/>
      <c r="C113" s="694"/>
      <c r="D113" s="694"/>
      <c r="E113" s="694"/>
      <c r="F113" s="694"/>
      <c r="G113" s="694"/>
      <c r="H113" s="220">
        <v>2.5</v>
      </c>
      <c r="I113" s="220">
        <v>0</v>
      </c>
      <c r="J113" s="221">
        <v>0</v>
      </c>
      <c r="K113" s="218"/>
      <c r="L113" s="218"/>
      <c r="M113" s="218" t="e">
        <v>#DIV/0!</v>
      </c>
      <c r="N113" s="225" t="s">
        <v>516</v>
      </c>
      <c r="O113" s="223" t="s">
        <v>507</v>
      </c>
    </row>
    <row r="114" spans="1:15" ht="11.85" hidden="1" customHeight="1" x14ac:dyDescent="0.25">
      <c r="A114" s="218" t="s">
        <v>463</v>
      </c>
      <c r="B114" s="694"/>
      <c r="C114" s="694"/>
      <c r="D114" s="694"/>
      <c r="E114" s="694"/>
      <c r="F114" s="694"/>
      <c r="G114" s="694"/>
      <c r="H114" s="220">
        <v>2.5</v>
      </c>
      <c r="I114" s="220">
        <v>1.25</v>
      </c>
      <c r="J114" s="221">
        <v>0.5</v>
      </c>
      <c r="K114" s="218"/>
      <c r="L114" s="218"/>
      <c r="M114" s="218" t="e">
        <v>#DIV/0!</v>
      </c>
      <c r="N114" s="222" t="s">
        <v>517</v>
      </c>
      <c r="O114" s="223" t="s">
        <v>507</v>
      </c>
    </row>
    <row r="115" spans="1:15" ht="11.85" hidden="1" customHeight="1" x14ac:dyDescent="0.25">
      <c r="A115" s="218" t="s">
        <v>464</v>
      </c>
      <c r="B115" s="694"/>
      <c r="C115" s="694"/>
      <c r="D115" s="694"/>
      <c r="E115" s="694"/>
      <c r="F115" s="694"/>
      <c r="G115" s="694"/>
      <c r="H115" s="220">
        <v>2.5</v>
      </c>
      <c r="I115" s="220"/>
      <c r="J115" s="221">
        <v>0</v>
      </c>
      <c r="K115" s="218"/>
      <c r="L115" s="218"/>
      <c r="M115" s="218" t="e">
        <v>#DIV/0!</v>
      </c>
      <c r="N115" s="222" t="s">
        <v>518</v>
      </c>
      <c r="O115" s="223" t="s">
        <v>507</v>
      </c>
    </row>
    <row r="116" spans="1:15" ht="11.85" hidden="1" customHeight="1" x14ac:dyDescent="0.25">
      <c r="A116" s="218" t="s">
        <v>466</v>
      </c>
      <c r="B116" s="694"/>
      <c r="C116" s="746" t="s">
        <v>493</v>
      </c>
      <c r="D116" s="746" t="s">
        <v>494</v>
      </c>
      <c r="E116" s="746" t="s">
        <v>724</v>
      </c>
      <c r="F116" s="746">
        <v>100</v>
      </c>
      <c r="G116" s="746">
        <v>1000</v>
      </c>
      <c r="H116" s="218">
        <v>190</v>
      </c>
      <c r="I116" s="218">
        <v>3</v>
      </c>
      <c r="J116" s="221">
        <v>1.5789473684210527E-2</v>
      </c>
      <c r="K116" s="218"/>
      <c r="L116" s="218"/>
      <c r="M116" s="218" t="e">
        <v>#DIV/0!</v>
      </c>
      <c r="N116" s="222" t="s">
        <v>519</v>
      </c>
      <c r="O116" s="223" t="s">
        <v>507</v>
      </c>
    </row>
    <row r="117" spans="1:15" ht="11.85" hidden="1" customHeight="1" x14ac:dyDescent="0.25">
      <c r="A117" s="218" t="s">
        <v>467</v>
      </c>
      <c r="B117" s="694"/>
      <c r="C117" s="694"/>
      <c r="D117" s="694"/>
      <c r="E117" s="694"/>
      <c r="F117" s="694"/>
      <c r="G117" s="694"/>
      <c r="H117" s="218">
        <v>190</v>
      </c>
      <c r="I117" s="218">
        <v>3</v>
      </c>
      <c r="J117" s="221">
        <v>1.5789473684210527E-2</v>
      </c>
      <c r="K117" s="218"/>
      <c r="L117" s="218"/>
      <c r="M117" s="218" t="e">
        <v>#DIV/0!</v>
      </c>
      <c r="N117" s="222" t="s">
        <v>520</v>
      </c>
      <c r="O117" s="223" t="s">
        <v>507</v>
      </c>
    </row>
    <row r="118" spans="1:15" ht="11.85" hidden="1" customHeight="1" x14ac:dyDescent="0.25">
      <c r="A118" s="218" t="s">
        <v>468</v>
      </c>
      <c r="B118" s="694"/>
      <c r="C118" s="694"/>
      <c r="D118" s="694"/>
      <c r="E118" s="694"/>
      <c r="F118" s="694"/>
      <c r="G118" s="694"/>
      <c r="H118" s="218">
        <v>190</v>
      </c>
      <c r="I118" s="218">
        <v>3</v>
      </c>
      <c r="J118" s="221">
        <v>1.5789473684210527E-2</v>
      </c>
      <c r="K118" s="218"/>
      <c r="L118" s="218"/>
      <c r="M118" s="218" t="e">
        <v>#DIV/0!</v>
      </c>
      <c r="N118" s="222" t="s">
        <v>520</v>
      </c>
      <c r="O118" s="223" t="s">
        <v>507</v>
      </c>
    </row>
    <row r="119" spans="1:15" ht="11.85" hidden="1" customHeight="1" x14ac:dyDescent="0.25">
      <c r="A119" s="218" t="s">
        <v>469</v>
      </c>
      <c r="B119" s="694"/>
      <c r="C119" s="694"/>
      <c r="D119" s="694"/>
      <c r="E119" s="694"/>
      <c r="F119" s="694"/>
      <c r="G119" s="694"/>
      <c r="H119" s="218">
        <v>190</v>
      </c>
      <c r="I119" s="218">
        <v>3</v>
      </c>
      <c r="J119" s="221">
        <v>1.5789473684210527E-2</v>
      </c>
      <c r="K119" s="218"/>
      <c r="L119" s="218"/>
      <c r="M119" s="218" t="e">
        <v>#DIV/0!</v>
      </c>
      <c r="N119" s="222" t="s">
        <v>521</v>
      </c>
      <c r="O119" s="223" t="s">
        <v>507</v>
      </c>
    </row>
    <row r="120" spans="1:15" ht="11.85" hidden="1" customHeight="1" x14ac:dyDescent="0.25">
      <c r="A120" s="218" t="s">
        <v>470</v>
      </c>
      <c r="B120" s="694"/>
      <c r="C120" s="694"/>
      <c r="D120" s="694"/>
      <c r="E120" s="694"/>
      <c r="F120" s="694"/>
      <c r="G120" s="694"/>
      <c r="H120" s="218">
        <v>190</v>
      </c>
      <c r="I120" s="218">
        <v>11</v>
      </c>
      <c r="J120" s="221">
        <v>5.7894736842105263E-2</v>
      </c>
      <c r="K120" s="218"/>
      <c r="L120" s="218"/>
      <c r="M120" s="218" t="e">
        <v>#DIV/0!</v>
      </c>
      <c r="N120" s="222" t="s">
        <v>522</v>
      </c>
      <c r="O120" s="223" t="s">
        <v>507</v>
      </c>
    </row>
    <row r="121" spans="1:15" ht="11.85" hidden="1" customHeight="1" x14ac:dyDescent="0.25">
      <c r="A121" s="218" t="s">
        <v>471</v>
      </c>
      <c r="B121" s="694"/>
      <c r="C121" s="694"/>
      <c r="D121" s="694"/>
      <c r="E121" s="694"/>
      <c r="F121" s="694"/>
      <c r="G121" s="694"/>
      <c r="H121" s="218">
        <v>190</v>
      </c>
      <c r="I121" s="226"/>
      <c r="J121" s="221">
        <v>0</v>
      </c>
      <c r="K121" s="218"/>
      <c r="L121" s="218"/>
      <c r="M121" s="218" t="e">
        <v>#DIV/0!</v>
      </c>
      <c r="N121" s="222" t="s">
        <v>523</v>
      </c>
      <c r="O121" s="223" t="s">
        <v>507</v>
      </c>
    </row>
    <row r="122" spans="1:15" ht="11.85" hidden="1" customHeight="1" x14ac:dyDescent="0.25">
      <c r="A122" s="218" t="s">
        <v>458</v>
      </c>
      <c r="B122" s="694"/>
      <c r="C122" s="694"/>
      <c r="D122" s="694"/>
      <c r="E122" s="694"/>
      <c r="F122" s="694"/>
      <c r="G122" s="694"/>
      <c r="H122" s="218">
        <v>190</v>
      </c>
      <c r="I122" s="218">
        <v>85</v>
      </c>
      <c r="J122" s="221">
        <v>0.44736842105263158</v>
      </c>
      <c r="K122" s="218"/>
      <c r="L122" s="218"/>
      <c r="M122" s="218" t="e">
        <v>#DIV/0!</v>
      </c>
      <c r="N122" s="222" t="s">
        <v>524</v>
      </c>
      <c r="O122" s="223" t="s">
        <v>507</v>
      </c>
    </row>
    <row r="123" spans="1:15" ht="11.85" hidden="1" customHeight="1" x14ac:dyDescent="0.25">
      <c r="A123" s="218" t="s">
        <v>459</v>
      </c>
      <c r="B123" s="694"/>
      <c r="C123" s="694"/>
      <c r="D123" s="694"/>
      <c r="E123" s="694"/>
      <c r="F123" s="694"/>
      <c r="G123" s="694"/>
      <c r="H123" s="218">
        <v>190</v>
      </c>
      <c r="I123" s="227">
        <v>51</v>
      </c>
      <c r="J123" s="221">
        <v>0.26842105263157895</v>
      </c>
      <c r="K123" s="218"/>
      <c r="L123" s="218"/>
      <c r="M123" s="218" t="e">
        <v>#DIV/0!</v>
      </c>
      <c r="N123" s="228" t="s">
        <v>525</v>
      </c>
      <c r="O123" s="223" t="s">
        <v>507</v>
      </c>
    </row>
    <row r="124" spans="1:15" ht="11.85" hidden="1" customHeight="1" x14ac:dyDescent="0.25">
      <c r="A124" s="218" t="s">
        <v>460</v>
      </c>
      <c r="B124" s="694"/>
      <c r="C124" s="694"/>
      <c r="D124" s="694"/>
      <c r="E124" s="694"/>
      <c r="F124" s="694"/>
      <c r="G124" s="694"/>
      <c r="H124" s="218">
        <v>190</v>
      </c>
      <c r="I124" s="224">
        <v>35</v>
      </c>
      <c r="J124" s="221">
        <v>0.18421052631578946</v>
      </c>
      <c r="K124" s="218"/>
      <c r="L124" s="218"/>
      <c r="M124" s="218" t="e">
        <v>#DIV/0!</v>
      </c>
      <c r="N124" s="222" t="s">
        <v>526</v>
      </c>
      <c r="O124" s="223" t="s">
        <v>507</v>
      </c>
    </row>
    <row r="125" spans="1:15" ht="11.85" hidden="1" customHeight="1" x14ac:dyDescent="0.25">
      <c r="A125" s="218" t="s">
        <v>461</v>
      </c>
      <c r="B125" s="694"/>
      <c r="C125" s="694"/>
      <c r="D125" s="694"/>
      <c r="E125" s="694"/>
      <c r="F125" s="694"/>
      <c r="G125" s="694"/>
      <c r="H125" s="218">
        <v>190</v>
      </c>
      <c r="I125" s="224">
        <v>138</v>
      </c>
      <c r="J125" s="221">
        <v>0.72631578947368425</v>
      </c>
      <c r="K125" s="218"/>
      <c r="L125" s="218"/>
      <c r="M125" s="218" t="e">
        <v>#DIV/0!</v>
      </c>
      <c r="N125" s="229" t="s">
        <v>526</v>
      </c>
      <c r="O125" s="223" t="s">
        <v>507</v>
      </c>
    </row>
    <row r="126" spans="1:15" ht="11.85" hidden="1" customHeight="1" x14ac:dyDescent="0.25">
      <c r="A126" s="218" t="s">
        <v>463</v>
      </c>
      <c r="B126" s="694"/>
      <c r="C126" s="694"/>
      <c r="D126" s="694"/>
      <c r="E126" s="694"/>
      <c r="F126" s="694"/>
      <c r="G126" s="694"/>
      <c r="H126" s="218">
        <v>481</v>
      </c>
      <c r="I126" s="218">
        <v>481</v>
      </c>
      <c r="J126" s="221">
        <v>1</v>
      </c>
      <c r="K126" s="218"/>
      <c r="L126" s="218"/>
      <c r="M126" s="218" t="e">
        <v>#DIV/0!</v>
      </c>
      <c r="N126" s="222" t="s">
        <v>527</v>
      </c>
      <c r="O126" s="223" t="s">
        <v>507</v>
      </c>
    </row>
    <row r="127" spans="1:15" ht="11.85" hidden="1" customHeight="1" x14ac:dyDescent="0.25">
      <c r="A127" s="218" t="s">
        <v>464</v>
      </c>
      <c r="B127" s="694"/>
      <c r="C127" s="694"/>
      <c r="D127" s="694"/>
      <c r="E127" s="694"/>
      <c r="F127" s="694"/>
      <c r="G127" s="694"/>
      <c r="H127" s="218">
        <v>481</v>
      </c>
      <c r="I127" s="218">
        <v>481</v>
      </c>
      <c r="J127" s="221">
        <v>1</v>
      </c>
      <c r="K127" s="218"/>
      <c r="L127" s="218"/>
      <c r="M127" s="218" t="e">
        <v>#DIV/0!</v>
      </c>
      <c r="N127" s="222" t="s">
        <v>528</v>
      </c>
      <c r="O127" s="223" t="s">
        <v>507</v>
      </c>
    </row>
    <row r="128" spans="1:15" ht="11.85" hidden="1" customHeight="1" x14ac:dyDescent="0.25">
      <c r="A128" s="218" t="s">
        <v>466</v>
      </c>
      <c r="B128" s="694"/>
      <c r="C128" s="746" t="s">
        <v>496</v>
      </c>
      <c r="D128" s="746" t="s">
        <v>497</v>
      </c>
      <c r="E128" s="746" t="s">
        <v>724</v>
      </c>
      <c r="F128" s="746">
        <v>100</v>
      </c>
      <c r="G128" s="746">
        <v>500</v>
      </c>
      <c r="H128" s="218">
        <v>55</v>
      </c>
      <c r="I128" s="218">
        <v>5</v>
      </c>
      <c r="J128" s="221">
        <v>9.0909090909090912E-2</v>
      </c>
      <c r="K128" s="218"/>
      <c r="L128" s="218"/>
      <c r="M128" s="218" t="e">
        <v>#DIV/0!</v>
      </c>
      <c r="N128" s="222" t="s">
        <v>529</v>
      </c>
      <c r="O128" s="223" t="s">
        <v>507</v>
      </c>
    </row>
    <row r="129" spans="1:15" ht="11.85" hidden="1" customHeight="1" x14ac:dyDescent="0.25">
      <c r="A129" s="218" t="s">
        <v>467</v>
      </c>
      <c r="B129" s="694"/>
      <c r="C129" s="694"/>
      <c r="D129" s="694"/>
      <c r="E129" s="694"/>
      <c r="F129" s="694"/>
      <c r="G129" s="694"/>
      <c r="H129" s="218">
        <v>55</v>
      </c>
      <c r="I129" s="218">
        <v>5</v>
      </c>
      <c r="J129" s="221">
        <v>9.0909090909090912E-2</v>
      </c>
      <c r="K129" s="218"/>
      <c r="L129" s="218"/>
      <c r="M129" s="218" t="e">
        <v>#DIV/0!</v>
      </c>
      <c r="N129" s="222" t="s">
        <v>530</v>
      </c>
      <c r="O129" s="223" t="s">
        <v>507</v>
      </c>
    </row>
    <row r="130" spans="1:15" ht="11.85" hidden="1" customHeight="1" x14ac:dyDescent="0.25">
      <c r="A130" s="218" t="s">
        <v>468</v>
      </c>
      <c r="B130" s="694"/>
      <c r="C130" s="694"/>
      <c r="D130" s="694"/>
      <c r="E130" s="694"/>
      <c r="F130" s="694"/>
      <c r="G130" s="694"/>
      <c r="H130" s="218">
        <v>55</v>
      </c>
      <c r="I130" s="218">
        <v>5</v>
      </c>
      <c r="J130" s="221">
        <v>9.0909090909090912E-2</v>
      </c>
      <c r="K130" s="218"/>
      <c r="L130" s="218"/>
      <c r="M130" s="218" t="e">
        <v>#DIV/0!</v>
      </c>
      <c r="N130" s="222" t="s">
        <v>531</v>
      </c>
      <c r="O130" s="223" t="s">
        <v>507</v>
      </c>
    </row>
    <row r="131" spans="1:15" ht="11.85" hidden="1" customHeight="1" x14ac:dyDescent="0.25">
      <c r="A131" s="218" t="s">
        <v>469</v>
      </c>
      <c r="B131" s="694"/>
      <c r="C131" s="694"/>
      <c r="D131" s="694"/>
      <c r="E131" s="694"/>
      <c r="F131" s="694"/>
      <c r="G131" s="694"/>
      <c r="H131" s="218">
        <v>55</v>
      </c>
      <c r="I131" s="218">
        <v>6</v>
      </c>
      <c r="J131" s="221">
        <v>0.10909090909090909</v>
      </c>
      <c r="K131" s="218"/>
      <c r="L131" s="218"/>
      <c r="M131" s="218" t="e">
        <v>#DIV/0!</v>
      </c>
      <c r="N131" s="222" t="s">
        <v>532</v>
      </c>
      <c r="O131" s="223" t="s">
        <v>507</v>
      </c>
    </row>
    <row r="132" spans="1:15" ht="11.85" hidden="1" customHeight="1" x14ac:dyDescent="0.25">
      <c r="A132" s="218" t="s">
        <v>470</v>
      </c>
      <c r="B132" s="694"/>
      <c r="C132" s="694"/>
      <c r="D132" s="694"/>
      <c r="E132" s="694"/>
      <c r="F132" s="694"/>
      <c r="G132" s="694"/>
      <c r="H132" s="218">
        <v>55</v>
      </c>
      <c r="I132" s="218">
        <v>20</v>
      </c>
      <c r="J132" s="221">
        <v>0.36363636363636365</v>
      </c>
      <c r="K132" s="218"/>
      <c r="L132" s="218"/>
      <c r="M132" s="218" t="e">
        <v>#DIV/0!</v>
      </c>
      <c r="N132" s="222" t="s">
        <v>533</v>
      </c>
      <c r="O132" s="223" t="s">
        <v>507</v>
      </c>
    </row>
    <row r="133" spans="1:15" ht="11.85" hidden="1" customHeight="1" x14ac:dyDescent="0.25">
      <c r="A133" s="218" t="s">
        <v>471</v>
      </c>
      <c r="B133" s="694"/>
      <c r="C133" s="694"/>
      <c r="D133" s="694"/>
      <c r="E133" s="694"/>
      <c r="F133" s="694"/>
      <c r="G133" s="694"/>
      <c r="H133" s="218">
        <v>55</v>
      </c>
      <c r="I133" s="218"/>
      <c r="J133" s="221">
        <v>0</v>
      </c>
      <c r="K133" s="218"/>
      <c r="L133" s="218"/>
      <c r="M133" s="218" t="e">
        <v>#DIV/0!</v>
      </c>
      <c r="N133" s="222" t="s">
        <v>534</v>
      </c>
      <c r="O133" s="223" t="s">
        <v>507</v>
      </c>
    </row>
    <row r="134" spans="1:15" ht="11.85" hidden="1" customHeight="1" x14ac:dyDescent="0.25">
      <c r="A134" s="218" t="s">
        <v>458</v>
      </c>
      <c r="B134" s="694"/>
      <c r="C134" s="694"/>
      <c r="D134" s="694"/>
      <c r="E134" s="694"/>
      <c r="F134" s="694"/>
      <c r="G134" s="694"/>
      <c r="H134" s="218">
        <v>55</v>
      </c>
      <c r="I134" s="230">
        <v>28</v>
      </c>
      <c r="J134" s="221">
        <v>0.50909090909090904</v>
      </c>
      <c r="K134" s="218"/>
      <c r="L134" s="218"/>
      <c r="M134" s="218" t="e">
        <v>#DIV/0!</v>
      </c>
      <c r="N134" s="222" t="s">
        <v>535</v>
      </c>
      <c r="O134" s="231" t="s">
        <v>507</v>
      </c>
    </row>
    <row r="135" spans="1:15" ht="11.85" hidden="1" customHeight="1" x14ac:dyDescent="0.25">
      <c r="A135" s="218" t="s">
        <v>459</v>
      </c>
      <c r="B135" s="694"/>
      <c r="C135" s="694"/>
      <c r="D135" s="694"/>
      <c r="E135" s="694"/>
      <c r="F135" s="694"/>
      <c r="G135" s="694"/>
      <c r="H135" s="218">
        <v>55</v>
      </c>
      <c r="I135" s="224">
        <v>4</v>
      </c>
      <c r="J135" s="221">
        <v>7.2727272727272724E-2</v>
      </c>
      <c r="K135" s="218"/>
      <c r="L135" s="218"/>
      <c r="M135" s="218" t="e">
        <v>#DIV/0!</v>
      </c>
      <c r="N135" s="228" t="s">
        <v>536</v>
      </c>
      <c r="O135" s="223" t="s">
        <v>507</v>
      </c>
    </row>
    <row r="136" spans="1:15" ht="11.85" hidden="1" customHeight="1" x14ac:dyDescent="0.25">
      <c r="A136" s="218" t="s">
        <v>460</v>
      </c>
      <c r="B136" s="694"/>
      <c r="C136" s="694"/>
      <c r="D136" s="694"/>
      <c r="E136" s="694"/>
      <c r="F136" s="694"/>
      <c r="G136" s="694"/>
      <c r="H136" s="218">
        <v>55</v>
      </c>
      <c r="I136" s="224">
        <v>5</v>
      </c>
      <c r="J136" s="221">
        <v>9.0909090909090912E-2</v>
      </c>
      <c r="K136" s="218"/>
      <c r="L136" s="218"/>
      <c r="M136" s="218" t="e">
        <v>#DIV/0!</v>
      </c>
      <c r="N136" s="228" t="s">
        <v>537</v>
      </c>
      <c r="O136" s="223" t="s">
        <v>507</v>
      </c>
    </row>
    <row r="137" spans="1:15" ht="11.85" hidden="1" customHeight="1" x14ac:dyDescent="0.25">
      <c r="A137" s="218" t="s">
        <v>461</v>
      </c>
      <c r="B137" s="694"/>
      <c r="C137" s="694"/>
      <c r="D137" s="694"/>
      <c r="E137" s="694"/>
      <c r="F137" s="694"/>
      <c r="G137" s="694"/>
      <c r="H137" s="218">
        <v>55</v>
      </c>
      <c r="I137" s="224">
        <v>27</v>
      </c>
      <c r="J137" s="221">
        <v>0.49090909090909091</v>
      </c>
      <c r="K137" s="218"/>
      <c r="L137" s="218"/>
      <c r="M137" s="218" t="e">
        <v>#DIV/0!</v>
      </c>
      <c r="N137" s="228" t="s">
        <v>538</v>
      </c>
      <c r="O137" s="223" t="s">
        <v>507</v>
      </c>
    </row>
    <row r="138" spans="1:15" ht="11.85" hidden="1" customHeight="1" x14ac:dyDescent="0.25">
      <c r="A138" s="218" t="s">
        <v>463</v>
      </c>
      <c r="B138" s="694"/>
      <c r="C138" s="694"/>
      <c r="D138" s="694"/>
      <c r="E138" s="694"/>
      <c r="F138" s="694"/>
      <c r="G138" s="694"/>
      <c r="H138" s="218">
        <v>192</v>
      </c>
      <c r="I138" s="224">
        <v>192</v>
      </c>
      <c r="J138" s="221">
        <v>1</v>
      </c>
      <c r="K138" s="218"/>
      <c r="L138" s="218"/>
      <c r="M138" s="218" t="e">
        <v>#DIV/0!</v>
      </c>
      <c r="N138" s="228" t="s">
        <v>539</v>
      </c>
      <c r="O138" s="223" t="s">
        <v>507</v>
      </c>
    </row>
    <row r="139" spans="1:15" ht="11.85" hidden="1" customHeight="1" x14ac:dyDescent="0.25">
      <c r="A139" s="218" t="s">
        <v>464</v>
      </c>
      <c r="B139" s="694"/>
      <c r="C139" s="694"/>
      <c r="D139" s="694"/>
      <c r="E139" s="694"/>
      <c r="F139" s="694"/>
      <c r="G139" s="694"/>
      <c r="H139" s="218">
        <v>192</v>
      </c>
      <c r="I139" s="218">
        <v>192</v>
      </c>
      <c r="J139" s="221">
        <v>1</v>
      </c>
      <c r="K139" s="218"/>
      <c r="L139" s="218"/>
      <c r="M139" s="218" t="e">
        <v>#DIV/0!</v>
      </c>
      <c r="N139" s="228" t="s">
        <v>540</v>
      </c>
      <c r="O139" s="223" t="s">
        <v>507</v>
      </c>
    </row>
    <row r="140" spans="1:15" ht="11.85" hidden="1" customHeight="1" x14ac:dyDescent="0.25">
      <c r="A140" s="218" t="s">
        <v>466</v>
      </c>
      <c r="B140" s="746" t="s">
        <v>498</v>
      </c>
      <c r="C140" s="746" t="s">
        <v>499</v>
      </c>
      <c r="D140" s="746" t="s">
        <v>541</v>
      </c>
      <c r="E140" s="746" t="s">
        <v>542</v>
      </c>
      <c r="F140" s="746">
        <v>100</v>
      </c>
      <c r="G140" s="746">
        <v>1</v>
      </c>
      <c r="H140" s="218">
        <v>0.8</v>
      </c>
      <c r="I140" s="218"/>
      <c r="J140" s="221">
        <v>0</v>
      </c>
      <c r="K140" s="218"/>
      <c r="L140" s="218"/>
      <c r="M140" s="218" t="e">
        <v>#DIV/0!</v>
      </c>
      <c r="N140" s="222" t="s">
        <v>543</v>
      </c>
      <c r="O140" s="223" t="s">
        <v>507</v>
      </c>
    </row>
    <row r="141" spans="1:15" ht="11.85" hidden="1" customHeight="1" x14ac:dyDescent="0.25">
      <c r="A141" s="218" t="s">
        <v>467</v>
      </c>
      <c r="B141" s="694"/>
      <c r="C141" s="694"/>
      <c r="D141" s="694"/>
      <c r="E141" s="694"/>
      <c r="F141" s="694"/>
      <c r="G141" s="694"/>
      <c r="H141" s="218">
        <v>0.8</v>
      </c>
      <c r="I141" s="218"/>
      <c r="J141" s="221">
        <v>0</v>
      </c>
      <c r="K141" s="218"/>
      <c r="L141" s="218"/>
      <c r="M141" s="218" t="e">
        <v>#DIV/0!</v>
      </c>
      <c r="N141" s="222" t="s">
        <v>544</v>
      </c>
      <c r="O141" s="223" t="s">
        <v>507</v>
      </c>
    </row>
    <row r="142" spans="1:15" ht="11.85" hidden="1" customHeight="1" x14ac:dyDescent="0.25">
      <c r="A142" s="218" t="s">
        <v>468</v>
      </c>
      <c r="B142" s="694"/>
      <c r="C142" s="694"/>
      <c r="D142" s="694"/>
      <c r="E142" s="694"/>
      <c r="F142" s="694"/>
      <c r="G142" s="694"/>
      <c r="H142" s="218">
        <v>0.8</v>
      </c>
      <c r="I142" s="218"/>
      <c r="J142" s="221">
        <v>0</v>
      </c>
      <c r="K142" s="218"/>
      <c r="L142" s="218"/>
      <c r="M142" s="218" t="e">
        <v>#DIV/0!</v>
      </c>
      <c r="N142" s="222" t="s">
        <v>545</v>
      </c>
      <c r="O142" s="223" t="s">
        <v>507</v>
      </c>
    </row>
    <row r="143" spans="1:15" ht="11.85" hidden="1" customHeight="1" x14ac:dyDescent="0.25">
      <c r="A143" s="218" t="s">
        <v>469</v>
      </c>
      <c r="B143" s="694"/>
      <c r="C143" s="694"/>
      <c r="D143" s="694"/>
      <c r="E143" s="694"/>
      <c r="F143" s="694"/>
      <c r="G143" s="694"/>
      <c r="H143" s="218">
        <v>0.8</v>
      </c>
      <c r="I143" s="218"/>
      <c r="J143" s="221">
        <v>0</v>
      </c>
      <c r="K143" s="218"/>
      <c r="L143" s="218"/>
      <c r="M143" s="218" t="e">
        <v>#DIV/0!</v>
      </c>
      <c r="N143" s="222" t="s">
        <v>546</v>
      </c>
      <c r="O143" s="223" t="s">
        <v>507</v>
      </c>
    </row>
    <row r="144" spans="1:15" ht="11.85" hidden="1" customHeight="1" x14ac:dyDescent="0.25">
      <c r="A144" s="218" t="s">
        <v>470</v>
      </c>
      <c r="B144" s="694"/>
      <c r="C144" s="694"/>
      <c r="D144" s="694"/>
      <c r="E144" s="694"/>
      <c r="F144" s="694"/>
      <c r="G144" s="694"/>
      <c r="H144" s="218">
        <v>0.8</v>
      </c>
      <c r="I144" s="218"/>
      <c r="J144" s="221">
        <v>0</v>
      </c>
      <c r="K144" s="218"/>
      <c r="L144" s="218"/>
      <c r="M144" s="218" t="e">
        <v>#DIV/0!</v>
      </c>
      <c r="N144" s="222" t="s">
        <v>547</v>
      </c>
      <c r="O144" s="223" t="s">
        <v>507</v>
      </c>
    </row>
    <row r="145" spans="1:15" ht="11.85" hidden="1" customHeight="1" x14ac:dyDescent="0.25">
      <c r="A145" s="218" t="s">
        <v>471</v>
      </c>
      <c r="B145" s="694"/>
      <c r="C145" s="694"/>
      <c r="D145" s="694"/>
      <c r="E145" s="694"/>
      <c r="F145" s="694"/>
      <c r="G145" s="694"/>
      <c r="H145" s="218">
        <v>0.8</v>
      </c>
      <c r="I145" s="227">
        <v>0</v>
      </c>
      <c r="J145" s="221">
        <v>0</v>
      </c>
      <c r="K145" s="218"/>
      <c r="L145" s="218"/>
      <c r="M145" s="218" t="e">
        <v>#DIV/0!</v>
      </c>
      <c r="N145" s="222" t="s">
        <v>548</v>
      </c>
      <c r="O145" s="223" t="s">
        <v>507</v>
      </c>
    </row>
    <row r="146" spans="1:15" ht="11.85" hidden="1" customHeight="1" x14ac:dyDescent="0.25">
      <c r="A146" s="218" t="s">
        <v>458</v>
      </c>
      <c r="B146" s="694"/>
      <c r="C146" s="694"/>
      <c r="D146" s="694"/>
      <c r="E146" s="694"/>
      <c r="F146" s="694"/>
      <c r="G146" s="694"/>
      <c r="H146" s="218">
        <v>0.8</v>
      </c>
      <c r="I146" s="227">
        <v>0</v>
      </c>
      <c r="J146" s="221">
        <v>0</v>
      </c>
      <c r="K146" s="218"/>
      <c r="L146" s="218"/>
      <c r="M146" s="218" t="e">
        <v>#DIV/0!</v>
      </c>
      <c r="N146" s="222" t="s">
        <v>549</v>
      </c>
      <c r="O146" s="223" t="s">
        <v>507</v>
      </c>
    </row>
    <row r="147" spans="1:15" ht="11.85" hidden="1" customHeight="1" x14ac:dyDescent="0.25">
      <c r="A147" s="218" t="s">
        <v>459</v>
      </c>
      <c r="B147" s="694"/>
      <c r="C147" s="694"/>
      <c r="D147" s="694"/>
      <c r="E147" s="694"/>
      <c r="F147" s="694"/>
      <c r="G147" s="694"/>
      <c r="H147" s="218">
        <v>0.8</v>
      </c>
      <c r="I147" s="224">
        <v>0.06</v>
      </c>
      <c r="J147" s="221">
        <v>7.4999999999999997E-2</v>
      </c>
      <c r="K147" s="218"/>
      <c r="L147" s="218"/>
      <c r="M147" s="218" t="e">
        <v>#DIV/0!</v>
      </c>
      <c r="N147" s="222" t="s">
        <v>550</v>
      </c>
      <c r="O147" s="223" t="s">
        <v>507</v>
      </c>
    </row>
    <row r="148" spans="1:15" ht="11.85" hidden="1" customHeight="1" x14ac:dyDescent="0.25">
      <c r="A148" s="218" t="s">
        <v>460</v>
      </c>
      <c r="B148" s="694"/>
      <c r="C148" s="694"/>
      <c r="D148" s="694"/>
      <c r="E148" s="694"/>
      <c r="F148" s="694"/>
      <c r="G148" s="694"/>
      <c r="H148" s="218">
        <v>0.8</v>
      </c>
      <c r="I148" s="224">
        <v>0.06</v>
      </c>
      <c r="J148" s="221">
        <v>7.4999999999999997E-2</v>
      </c>
      <c r="K148" s="218"/>
      <c r="L148" s="218"/>
      <c r="M148" s="218" t="e">
        <v>#DIV/0!</v>
      </c>
      <c r="N148" s="222" t="s">
        <v>551</v>
      </c>
      <c r="O148" s="223" t="s">
        <v>507</v>
      </c>
    </row>
    <row r="149" spans="1:15" ht="11.85" hidden="1" customHeight="1" x14ac:dyDescent="0.25">
      <c r="A149" s="218" t="s">
        <v>461</v>
      </c>
      <c r="B149" s="694"/>
      <c r="C149" s="694"/>
      <c r="D149" s="694"/>
      <c r="E149" s="694"/>
      <c r="F149" s="694"/>
      <c r="G149" s="694"/>
      <c r="H149" s="218">
        <v>0.8</v>
      </c>
      <c r="I149" s="227">
        <v>0.06</v>
      </c>
      <c r="J149" s="221">
        <v>7.4999999999999997E-2</v>
      </c>
      <c r="K149" s="218"/>
      <c r="L149" s="218"/>
      <c r="M149" s="218" t="e">
        <v>#DIV/0!</v>
      </c>
      <c r="N149" s="222" t="s">
        <v>551</v>
      </c>
      <c r="O149" s="223" t="s">
        <v>507</v>
      </c>
    </row>
    <row r="150" spans="1:15" ht="11.85" hidden="1" customHeight="1" x14ac:dyDescent="0.25">
      <c r="A150" s="218" t="s">
        <v>463</v>
      </c>
      <c r="B150" s="694"/>
      <c r="C150" s="694"/>
      <c r="D150" s="694"/>
      <c r="E150" s="694"/>
      <c r="F150" s="694"/>
      <c r="G150" s="694"/>
      <c r="H150" s="218">
        <v>0.8</v>
      </c>
      <c r="I150" s="218"/>
      <c r="J150" s="221">
        <v>0</v>
      </c>
      <c r="K150" s="218"/>
      <c r="L150" s="218"/>
      <c r="M150" s="218" t="e">
        <v>#DIV/0!</v>
      </c>
      <c r="N150" s="232" t="s">
        <v>552</v>
      </c>
      <c r="O150" s="223" t="s">
        <v>507</v>
      </c>
    </row>
    <row r="151" spans="1:15" ht="11.85" hidden="1" customHeight="1" x14ac:dyDescent="0.25">
      <c r="A151" s="218" t="s">
        <v>464</v>
      </c>
      <c r="B151" s="694"/>
      <c r="C151" s="694"/>
      <c r="D151" s="694"/>
      <c r="E151" s="694"/>
      <c r="F151" s="694"/>
      <c r="G151" s="694"/>
      <c r="H151" s="218">
        <v>0.8</v>
      </c>
      <c r="I151" s="218"/>
      <c r="J151" s="221">
        <v>0</v>
      </c>
      <c r="K151" s="218"/>
      <c r="L151" s="218"/>
      <c r="M151" s="218" t="e">
        <v>#DIV/0!</v>
      </c>
      <c r="N151" s="232" t="s">
        <v>180</v>
      </c>
      <c r="O151" s="223" t="s">
        <v>507</v>
      </c>
    </row>
    <row r="152" spans="1:15" ht="11.85" hidden="1" customHeight="1" x14ac:dyDescent="0.25">
      <c r="A152" s="218" t="s">
        <v>466</v>
      </c>
      <c r="B152" s="746" t="s">
        <v>498</v>
      </c>
      <c r="C152" s="746" t="s">
        <v>553</v>
      </c>
      <c r="D152" s="746" t="s">
        <v>554</v>
      </c>
      <c r="E152" s="746" t="s">
        <v>555</v>
      </c>
      <c r="F152" s="746">
        <v>100</v>
      </c>
      <c r="G152" s="746">
        <v>1000</v>
      </c>
      <c r="H152" s="218">
        <v>200</v>
      </c>
      <c r="I152" s="218">
        <v>0</v>
      </c>
      <c r="J152" s="221">
        <v>0</v>
      </c>
      <c r="K152" s="218"/>
      <c r="L152" s="218"/>
      <c r="M152" s="218" t="e">
        <v>#DIV/0!</v>
      </c>
      <c r="N152" s="222" t="s">
        <v>556</v>
      </c>
      <c r="O152" s="223" t="s">
        <v>509</v>
      </c>
    </row>
    <row r="153" spans="1:15" ht="11.85" hidden="1" customHeight="1" x14ac:dyDescent="0.25">
      <c r="A153" s="218" t="s">
        <v>467</v>
      </c>
      <c r="B153" s="694"/>
      <c r="C153" s="694"/>
      <c r="D153" s="694"/>
      <c r="E153" s="694"/>
      <c r="F153" s="694"/>
      <c r="G153" s="694"/>
      <c r="H153" s="218">
        <v>200</v>
      </c>
      <c r="I153" s="218">
        <v>0</v>
      </c>
      <c r="J153" s="221">
        <v>0</v>
      </c>
      <c r="K153" s="218"/>
      <c r="L153" s="218"/>
      <c r="M153" s="218" t="e">
        <v>#DIV/0!</v>
      </c>
      <c r="N153" s="222" t="s">
        <v>557</v>
      </c>
      <c r="O153" s="223" t="s">
        <v>507</v>
      </c>
    </row>
    <row r="154" spans="1:15" ht="11.85" hidden="1" customHeight="1" x14ac:dyDescent="0.25">
      <c r="A154" s="218" t="s">
        <v>468</v>
      </c>
      <c r="B154" s="694"/>
      <c r="C154" s="694"/>
      <c r="D154" s="694"/>
      <c r="E154" s="694"/>
      <c r="F154" s="694"/>
      <c r="G154" s="694"/>
      <c r="H154" s="218">
        <v>200</v>
      </c>
      <c r="I154" s="218">
        <v>0</v>
      </c>
      <c r="J154" s="221">
        <v>0</v>
      </c>
      <c r="K154" s="218"/>
      <c r="L154" s="218"/>
      <c r="M154" s="218" t="e">
        <v>#DIV/0!</v>
      </c>
      <c r="N154" s="222" t="s">
        <v>558</v>
      </c>
      <c r="O154" s="223" t="s">
        <v>507</v>
      </c>
    </row>
    <row r="155" spans="1:15" ht="11.85" hidden="1" customHeight="1" x14ac:dyDescent="0.25">
      <c r="A155" s="218" t="s">
        <v>469</v>
      </c>
      <c r="B155" s="694"/>
      <c r="C155" s="694"/>
      <c r="D155" s="694"/>
      <c r="E155" s="694"/>
      <c r="F155" s="694"/>
      <c r="G155" s="694"/>
      <c r="H155" s="218">
        <v>200</v>
      </c>
      <c r="I155" s="218">
        <v>0</v>
      </c>
      <c r="J155" s="233">
        <v>0</v>
      </c>
      <c r="K155" s="218"/>
      <c r="L155" s="218"/>
      <c r="M155" s="218" t="e">
        <v>#DIV/0!</v>
      </c>
      <c r="N155" s="222" t="s">
        <v>558</v>
      </c>
      <c r="O155" s="223" t="s">
        <v>507</v>
      </c>
    </row>
    <row r="156" spans="1:15" ht="11.85" hidden="1" customHeight="1" x14ac:dyDescent="0.25">
      <c r="A156" s="218" t="s">
        <v>470</v>
      </c>
      <c r="B156" s="694"/>
      <c r="C156" s="694"/>
      <c r="D156" s="694"/>
      <c r="E156" s="694"/>
      <c r="F156" s="694"/>
      <c r="G156" s="694"/>
      <c r="H156" s="218">
        <v>200</v>
      </c>
      <c r="I156" s="218">
        <v>0</v>
      </c>
      <c r="J156" s="233">
        <v>0</v>
      </c>
      <c r="K156" s="218"/>
      <c r="L156" s="218"/>
      <c r="M156" s="218" t="e">
        <v>#DIV/0!</v>
      </c>
      <c r="N156" s="222" t="s">
        <v>559</v>
      </c>
      <c r="O156" s="223" t="s">
        <v>507</v>
      </c>
    </row>
    <row r="157" spans="1:15" ht="11.85" hidden="1" customHeight="1" x14ac:dyDescent="0.25">
      <c r="A157" s="218" t="s">
        <v>471</v>
      </c>
      <c r="B157" s="694"/>
      <c r="C157" s="694"/>
      <c r="D157" s="694"/>
      <c r="E157" s="694"/>
      <c r="F157" s="694"/>
      <c r="G157" s="694"/>
      <c r="H157" s="218">
        <v>200</v>
      </c>
      <c r="I157" s="218">
        <v>0</v>
      </c>
      <c r="J157" s="233">
        <v>0</v>
      </c>
      <c r="K157" s="218"/>
      <c r="L157" s="218"/>
      <c r="M157" s="218" t="e">
        <v>#DIV/0!</v>
      </c>
      <c r="N157" s="222" t="s">
        <v>560</v>
      </c>
      <c r="O157" s="223" t="s">
        <v>507</v>
      </c>
    </row>
    <row r="158" spans="1:15" ht="11.85" hidden="1" customHeight="1" x14ac:dyDescent="0.25">
      <c r="A158" s="218" t="s">
        <v>458</v>
      </c>
      <c r="B158" s="694"/>
      <c r="C158" s="694"/>
      <c r="D158" s="694"/>
      <c r="E158" s="694"/>
      <c r="F158" s="694"/>
      <c r="G158" s="694"/>
      <c r="H158" s="218">
        <v>200</v>
      </c>
      <c r="I158" s="227">
        <v>0</v>
      </c>
      <c r="J158" s="233">
        <v>0</v>
      </c>
      <c r="K158" s="218"/>
      <c r="L158" s="218"/>
      <c r="M158" s="218" t="e">
        <v>#DIV/0!</v>
      </c>
      <c r="N158" s="222" t="s">
        <v>561</v>
      </c>
      <c r="O158" s="223" t="s">
        <v>507</v>
      </c>
    </row>
    <row r="159" spans="1:15" ht="11.85" hidden="1" customHeight="1" x14ac:dyDescent="0.25">
      <c r="A159" s="218" t="s">
        <v>459</v>
      </c>
      <c r="B159" s="694"/>
      <c r="C159" s="694"/>
      <c r="D159" s="694"/>
      <c r="E159" s="694"/>
      <c r="F159" s="694"/>
      <c r="G159" s="694"/>
      <c r="H159" s="218">
        <v>200</v>
      </c>
      <c r="I159" s="224">
        <v>10</v>
      </c>
      <c r="J159" s="233">
        <v>0.05</v>
      </c>
      <c r="K159" s="218"/>
      <c r="L159" s="218"/>
      <c r="M159" s="218" t="e">
        <v>#DIV/0!</v>
      </c>
      <c r="N159" s="222" t="s">
        <v>562</v>
      </c>
      <c r="O159" s="223" t="s">
        <v>507</v>
      </c>
    </row>
    <row r="160" spans="1:15" ht="11.85" hidden="1" customHeight="1" x14ac:dyDescent="0.25">
      <c r="A160" s="218" t="s">
        <v>460</v>
      </c>
      <c r="B160" s="694"/>
      <c r="C160" s="694"/>
      <c r="D160" s="694"/>
      <c r="E160" s="694"/>
      <c r="F160" s="694"/>
      <c r="G160" s="694"/>
      <c r="H160" s="218">
        <v>200</v>
      </c>
      <c r="I160" s="224">
        <v>20</v>
      </c>
      <c r="J160" s="233">
        <v>0.1</v>
      </c>
      <c r="K160" s="218"/>
      <c r="L160" s="218"/>
      <c r="M160" s="218" t="e">
        <v>#DIV/0!</v>
      </c>
      <c r="N160" s="222" t="s">
        <v>562</v>
      </c>
      <c r="O160" s="223" t="s">
        <v>507</v>
      </c>
    </row>
    <row r="161" spans="1:15" ht="11.85" hidden="1" customHeight="1" x14ac:dyDescent="0.25">
      <c r="A161" s="218" t="s">
        <v>461</v>
      </c>
      <c r="B161" s="694"/>
      <c r="C161" s="694"/>
      <c r="D161" s="694"/>
      <c r="E161" s="694"/>
      <c r="F161" s="694"/>
      <c r="G161" s="694"/>
      <c r="H161" s="218">
        <v>200</v>
      </c>
      <c r="I161" s="218">
        <v>0</v>
      </c>
      <c r="J161" s="233">
        <v>0</v>
      </c>
      <c r="K161" s="218"/>
      <c r="L161" s="218"/>
      <c r="M161" s="218" t="e">
        <v>#DIV/0!</v>
      </c>
      <c r="N161" s="222" t="s">
        <v>563</v>
      </c>
      <c r="O161" s="223" t="s">
        <v>507</v>
      </c>
    </row>
    <row r="162" spans="1:15" ht="11.85" hidden="1" customHeight="1" x14ac:dyDescent="0.25">
      <c r="A162" s="218" t="s">
        <v>463</v>
      </c>
      <c r="B162" s="694"/>
      <c r="C162" s="694"/>
      <c r="D162" s="694"/>
      <c r="E162" s="694"/>
      <c r="F162" s="694"/>
      <c r="G162" s="694"/>
      <c r="H162" s="218">
        <v>200</v>
      </c>
      <c r="I162" s="218"/>
      <c r="J162" s="233">
        <v>0</v>
      </c>
      <c r="K162" s="218"/>
      <c r="L162" s="218"/>
      <c r="M162" s="218" t="e">
        <v>#DIV/0!</v>
      </c>
      <c r="N162" s="218" t="s">
        <v>564</v>
      </c>
      <c r="O162" s="223" t="s">
        <v>507</v>
      </c>
    </row>
    <row r="163" spans="1:15" ht="11.85" hidden="1" customHeight="1" x14ac:dyDescent="0.25">
      <c r="A163" s="218" t="s">
        <v>464</v>
      </c>
      <c r="B163" s="694"/>
      <c r="C163" s="694"/>
      <c r="D163" s="694"/>
      <c r="E163" s="694"/>
      <c r="F163" s="694"/>
      <c r="G163" s="694"/>
      <c r="H163" s="218">
        <v>200</v>
      </c>
      <c r="I163" s="218">
        <v>200</v>
      </c>
      <c r="J163" s="233">
        <v>1</v>
      </c>
      <c r="K163" s="218"/>
      <c r="L163" s="218"/>
      <c r="M163" s="218" t="e">
        <v>#DIV/0!</v>
      </c>
      <c r="N163" s="218" t="s">
        <v>565</v>
      </c>
      <c r="O163" s="223" t="s">
        <v>507</v>
      </c>
    </row>
    <row r="164" spans="1:15" ht="14.25" hidden="1" customHeight="1" x14ac:dyDescent="0.25">
      <c r="O164" s="223" t="s">
        <v>507</v>
      </c>
    </row>
    <row r="165" spans="1:15" ht="14.25" hidden="1" customHeight="1" thickBot="1" x14ac:dyDescent="0.3"/>
    <row r="166" spans="1:15" ht="14.25" hidden="1" customHeight="1" x14ac:dyDescent="0.25">
      <c r="A166" s="729" t="s">
        <v>566</v>
      </c>
      <c r="B166" s="687"/>
      <c r="C166" s="687"/>
      <c r="D166" s="687"/>
      <c r="E166" s="687"/>
      <c r="F166" s="687"/>
      <c r="G166" s="687"/>
      <c r="H166" s="687"/>
      <c r="I166" s="687"/>
      <c r="J166" s="687"/>
      <c r="K166" s="687"/>
      <c r="L166" s="687"/>
      <c r="M166" s="687"/>
      <c r="N166" s="730"/>
    </row>
    <row r="167" spans="1:15" ht="14.25" hidden="1" customHeight="1" x14ac:dyDescent="0.25">
      <c r="A167" s="181" t="s">
        <v>27</v>
      </c>
      <c r="B167" s="182" t="s">
        <v>476</v>
      </c>
      <c r="C167" s="182" t="s">
        <v>477</v>
      </c>
      <c r="D167" s="182" t="s">
        <v>478</v>
      </c>
      <c r="E167" s="182" t="s">
        <v>479</v>
      </c>
      <c r="F167" s="182" t="s">
        <v>567</v>
      </c>
      <c r="G167" s="182" t="s">
        <v>481</v>
      </c>
      <c r="H167" s="182" t="s">
        <v>568</v>
      </c>
      <c r="I167" s="182" t="s">
        <v>569</v>
      </c>
      <c r="J167" s="217" t="s">
        <v>570</v>
      </c>
      <c r="K167" s="182" t="s">
        <v>485</v>
      </c>
      <c r="L167" s="182" t="s">
        <v>486</v>
      </c>
      <c r="M167" s="182" t="s">
        <v>487</v>
      </c>
      <c r="N167" s="183" t="s">
        <v>488</v>
      </c>
    </row>
    <row r="168" spans="1:15" ht="9.75" hidden="1" customHeight="1" x14ac:dyDescent="0.25">
      <c r="A168" s="218" t="s">
        <v>466</v>
      </c>
      <c r="B168" s="746" t="s">
        <v>489</v>
      </c>
      <c r="C168" s="746" t="s">
        <v>490</v>
      </c>
      <c r="D168" s="746" t="s">
        <v>491</v>
      </c>
      <c r="E168" s="746" t="s">
        <v>724</v>
      </c>
      <c r="F168" s="746">
        <v>100</v>
      </c>
      <c r="G168" s="746">
        <v>5</v>
      </c>
      <c r="H168" s="220">
        <v>2</v>
      </c>
      <c r="I168" s="234">
        <v>0</v>
      </c>
      <c r="J168" s="221">
        <v>0</v>
      </c>
      <c r="K168" s="218">
        <v>0</v>
      </c>
      <c r="L168" s="218">
        <v>0</v>
      </c>
      <c r="M168" s="218" t="e">
        <v>#DIV/0!</v>
      </c>
      <c r="N168" s="222"/>
      <c r="O168" s="223" t="s">
        <v>507</v>
      </c>
    </row>
    <row r="169" spans="1:15" ht="9.75" hidden="1" customHeight="1" x14ac:dyDescent="0.25">
      <c r="A169" s="218" t="s">
        <v>467</v>
      </c>
      <c r="B169" s="694"/>
      <c r="C169" s="694"/>
      <c r="D169" s="694"/>
      <c r="E169" s="694"/>
      <c r="F169" s="694"/>
      <c r="G169" s="694"/>
      <c r="H169" s="220">
        <v>2</v>
      </c>
      <c r="I169" s="234">
        <v>0</v>
      </c>
      <c r="J169" s="221">
        <v>0</v>
      </c>
      <c r="K169" s="218">
        <v>0</v>
      </c>
      <c r="L169" s="218">
        <v>0</v>
      </c>
      <c r="M169" s="218" t="e">
        <v>#DIV/0!</v>
      </c>
      <c r="N169" s="222" t="s">
        <v>571</v>
      </c>
      <c r="O169" s="223" t="s">
        <v>509</v>
      </c>
    </row>
    <row r="170" spans="1:15" ht="9.75" hidden="1" customHeight="1" x14ac:dyDescent="0.25">
      <c r="A170" s="218" t="s">
        <v>468</v>
      </c>
      <c r="B170" s="694"/>
      <c r="C170" s="694"/>
      <c r="D170" s="694"/>
      <c r="E170" s="694"/>
      <c r="F170" s="694"/>
      <c r="G170" s="694"/>
      <c r="H170" s="220">
        <v>2</v>
      </c>
      <c r="I170" s="234">
        <v>0</v>
      </c>
      <c r="J170" s="221">
        <v>0</v>
      </c>
      <c r="K170" s="218">
        <v>0</v>
      </c>
      <c r="L170" s="218">
        <v>0</v>
      </c>
      <c r="M170" s="218" t="e">
        <v>#DIV/0!</v>
      </c>
      <c r="N170" s="222" t="s">
        <v>572</v>
      </c>
      <c r="O170" s="223" t="s">
        <v>507</v>
      </c>
    </row>
    <row r="171" spans="1:15" ht="9.75" hidden="1" customHeight="1" x14ac:dyDescent="0.25">
      <c r="A171" s="218" t="s">
        <v>469</v>
      </c>
      <c r="B171" s="694"/>
      <c r="C171" s="694"/>
      <c r="D171" s="694"/>
      <c r="E171" s="694"/>
      <c r="F171" s="694"/>
      <c r="G171" s="694"/>
      <c r="H171" s="220">
        <v>2</v>
      </c>
      <c r="I171" s="234">
        <v>0</v>
      </c>
      <c r="J171" s="221">
        <v>0</v>
      </c>
      <c r="K171" s="218">
        <v>0</v>
      </c>
      <c r="L171" s="218">
        <v>0</v>
      </c>
      <c r="M171" s="218" t="e">
        <v>#DIV/0!</v>
      </c>
      <c r="N171" s="222" t="s">
        <v>573</v>
      </c>
      <c r="O171" s="223" t="s">
        <v>507</v>
      </c>
    </row>
    <row r="172" spans="1:15" ht="9.75" hidden="1" customHeight="1" x14ac:dyDescent="0.25">
      <c r="A172" s="218" t="s">
        <v>470</v>
      </c>
      <c r="B172" s="694"/>
      <c r="C172" s="694"/>
      <c r="D172" s="694"/>
      <c r="E172" s="694"/>
      <c r="F172" s="694"/>
      <c r="G172" s="694"/>
      <c r="H172" s="220">
        <v>2</v>
      </c>
      <c r="I172" s="234">
        <v>0</v>
      </c>
      <c r="J172" s="221">
        <v>0</v>
      </c>
      <c r="K172" s="218">
        <v>0</v>
      </c>
      <c r="L172" s="218">
        <v>0</v>
      </c>
      <c r="M172" s="218" t="e">
        <v>#DIV/0!</v>
      </c>
      <c r="N172" s="222" t="s">
        <v>574</v>
      </c>
      <c r="O172" s="223" t="s">
        <v>507</v>
      </c>
    </row>
    <row r="173" spans="1:15" ht="9.75" hidden="1" customHeight="1" x14ac:dyDescent="0.25">
      <c r="A173" s="218" t="s">
        <v>471</v>
      </c>
      <c r="B173" s="694"/>
      <c r="C173" s="694"/>
      <c r="D173" s="694"/>
      <c r="E173" s="694"/>
      <c r="F173" s="694"/>
      <c r="G173" s="694"/>
      <c r="H173" s="220">
        <v>2</v>
      </c>
      <c r="I173" s="234">
        <v>0</v>
      </c>
      <c r="J173" s="221">
        <v>0</v>
      </c>
      <c r="K173" s="218">
        <v>0</v>
      </c>
      <c r="L173" s="218">
        <v>0</v>
      </c>
      <c r="M173" s="218" t="e">
        <v>#DIV/0!</v>
      </c>
      <c r="N173" s="222" t="s">
        <v>575</v>
      </c>
      <c r="O173" s="223" t="s">
        <v>507</v>
      </c>
    </row>
    <row r="174" spans="1:15" ht="9.75" hidden="1" customHeight="1" x14ac:dyDescent="0.25">
      <c r="A174" s="218" t="s">
        <v>458</v>
      </c>
      <c r="B174" s="694"/>
      <c r="C174" s="694"/>
      <c r="D174" s="694"/>
      <c r="E174" s="694"/>
      <c r="F174" s="694"/>
      <c r="G174" s="694"/>
      <c r="H174" s="220">
        <v>2</v>
      </c>
      <c r="I174" s="234">
        <v>0</v>
      </c>
      <c r="J174" s="221">
        <v>0</v>
      </c>
      <c r="K174" s="218">
        <v>0</v>
      </c>
      <c r="L174" s="218">
        <v>0</v>
      </c>
      <c r="M174" s="218" t="e">
        <v>#DIV/0!</v>
      </c>
      <c r="N174" s="228" t="s">
        <v>576</v>
      </c>
      <c r="O174" s="223" t="s">
        <v>507</v>
      </c>
    </row>
    <row r="175" spans="1:15" ht="9.75" hidden="1" customHeight="1" x14ac:dyDescent="0.25">
      <c r="A175" s="218" t="s">
        <v>459</v>
      </c>
      <c r="B175" s="694"/>
      <c r="C175" s="694"/>
      <c r="D175" s="694"/>
      <c r="E175" s="694"/>
      <c r="F175" s="694"/>
      <c r="G175" s="694"/>
      <c r="H175" s="220">
        <v>2</v>
      </c>
      <c r="I175" s="234">
        <v>0</v>
      </c>
      <c r="J175" s="221">
        <v>0</v>
      </c>
      <c r="K175" s="218">
        <v>0</v>
      </c>
      <c r="L175" s="218">
        <v>0</v>
      </c>
      <c r="M175" s="218" t="e">
        <v>#DIV/0!</v>
      </c>
      <c r="N175" s="228" t="s">
        <v>577</v>
      </c>
      <c r="O175" s="223" t="s">
        <v>507</v>
      </c>
    </row>
    <row r="176" spans="1:15" ht="9.75" hidden="1" customHeight="1" x14ac:dyDescent="0.25">
      <c r="A176" s="218" t="s">
        <v>460</v>
      </c>
      <c r="B176" s="694"/>
      <c r="C176" s="694"/>
      <c r="D176" s="694"/>
      <c r="E176" s="694"/>
      <c r="F176" s="694"/>
      <c r="G176" s="694"/>
      <c r="H176" s="220">
        <v>2</v>
      </c>
      <c r="I176" s="234">
        <v>1</v>
      </c>
      <c r="J176" s="221">
        <v>0.5</v>
      </c>
      <c r="K176" s="218">
        <v>0</v>
      </c>
      <c r="L176" s="218">
        <v>0</v>
      </c>
      <c r="M176" s="218" t="e">
        <v>#DIV/0!</v>
      </c>
      <c r="N176" s="235" t="s">
        <v>578</v>
      </c>
      <c r="O176" s="223" t="s">
        <v>507</v>
      </c>
    </row>
    <row r="177" spans="1:15" ht="9.75" hidden="1" customHeight="1" x14ac:dyDescent="0.25">
      <c r="A177" s="218" t="s">
        <v>461</v>
      </c>
      <c r="B177" s="694"/>
      <c r="C177" s="694"/>
      <c r="D177" s="694"/>
      <c r="E177" s="694"/>
      <c r="F177" s="694"/>
      <c r="G177" s="694"/>
      <c r="H177" s="220">
        <v>2</v>
      </c>
      <c r="I177" s="234">
        <v>1</v>
      </c>
      <c r="J177" s="221">
        <v>0.5</v>
      </c>
      <c r="K177" s="218">
        <v>0</v>
      </c>
      <c r="L177" s="218">
        <v>0</v>
      </c>
      <c r="M177" s="218" t="e">
        <v>#DIV/0!</v>
      </c>
      <c r="N177" s="225" t="s">
        <v>579</v>
      </c>
      <c r="O177" s="223" t="s">
        <v>507</v>
      </c>
    </row>
    <row r="178" spans="1:15" ht="9.75" hidden="1" customHeight="1" x14ac:dyDescent="0.25">
      <c r="A178" s="218" t="s">
        <v>463</v>
      </c>
      <c r="B178" s="694"/>
      <c r="C178" s="694"/>
      <c r="D178" s="694"/>
      <c r="E178" s="694"/>
      <c r="F178" s="694"/>
      <c r="G178" s="694"/>
      <c r="H178" s="220">
        <v>2</v>
      </c>
      <c r="I178" s="234">
        <v>2</v>
      </c>
      <c r="J178" s="221">
        <v>1</v>
      </c>
      <c r="K178" s="218">
        <v>0</v>
      </c>
      <c r="L178" s="218">
        <v>0</v>
      </c>
      <c r="M178" s="218" t="e">
        <v>#DIV/0!</v>
      </c>
      <c r="N178" s="222" t="s">
        <v>580</v>
      </c>
      <c r="O178" s="223" t="s">
        <v>507</v>
      </c>
    </row>
    <row r="179" spans="1:15" ht="9.75" hidden="1" customHeight="1" x14ac:dyDescent="0.25">
      <c r="A179" s="218" t="s">
        <v>464</v>
      </c>
      <c r="B179" s="694"/>
      <c r="C179" s="694"/>
      <c r="D179" s="694"/>
      <c r="E179" s="694"/>
      <c r="F179" s="694"/>
      <c r="G179" s="694"/>
      <c r="H179" s="220">
        <v>2</v>
      </c>
      <c r="I179" s="234">
        <v>0</v>
      </c>
      <c r="J179" s="221">
        <v>0</v>
      </c>
      <c r="K179" s="218">
        <v>0</v>
      </c>
      <c r="L179" s="218">
        <v>0</v>
      </c>
      <c r="M179" s="218" t="e">
        <v>#DIV/0!</v>
      </c>
      <c r="N179" s="222"/>
      <c r="O179" s="223" t="s">
        <v>507</v>
      </c>
    </row>
    <row r="180" spans="1:15" ht="9.75" hidden="1" customHeight="1" x14ac:dyDescent="0.25">
      <c r="A180" s="218" t="s">
        <v>466</v>
      </c>
      <c r="B180" s="694"/>
      <c r="C180" s="746" t="s">
        <v>493</v>
      </c>
      <c r="D180" s="746" t="s">
        <v>494</v>
      </c>
      <c r="E180" s="746" t="s">
        <v>724</v>
      </c>
      <c r="F180" s="746">
        <v>100</v>
      </c>
      <c r="G180" s="746">
        <v>1000</v>
      </c>
      <c r="H180" s="227">
        <v>550</v>
      </c>
      <c r="I180" s="236">
        <v>0</v>
      </c>
      <c r="J180" s="221">
        <v>0</v>
      </c>
      <c r="K180" s="218"/>
      <c r="L180" s="218"/>
      <c r="M180" s="218" t="e">
        <v>#DIV/0!</v>
      </c>
      <c r="N180" s="222"/>
      <c r="O180" s="223" t="s">
        <v>507</v>
      </c>
    </row>
    <row r="181" spans="1:15" ht="9.75" hidden="1" customHeight="1" x14ac:dyDescent="0.25">
      <c r="A181" s="218" t="s">
        <v>467</v>
      </c>
      <c r="B181" s="694"/>
      <c r="C181" s="694"/>
      <c r="D181" s="694"/>
      <c r="E181" s="694"/>
      <c r="F181" s="694"/>
      <c r="G181" s="694"/>
      <c r="H181" s="218">
        <v>550</v>
      </c>
      <c r="I181" s="236">
        <v>25</v>
      </c>
      <c r="J181" s="221">
        <v>4.5454545454545456E-2</v>
      </c>
      <c r="K181" s="218"/>
      <c r="L181" s="218"/>
      <c r="M181" s="218" t="e">
        <v>#DIV/0!</v>
      </c>
      <c r="N181" s="222" t="s">
        <v>581</v>
      </c>
      <c r="O181" s="223" t="s">
        <v>507</v>
      </c>
    </row>
    <row r="182" spans="1:15" ht="9.75" hidden="1" customHeight="1" x14ac:dyDescent="0.25">
      <c r="A182" s="218" t="s">
        <v>468</v>
      </c>
      <c r="B182" s="694"/>
      <c r="C182" s="694"/>
      <c r="D182" s="694"/>
      <c r="E182" s="694"/>
      <c r="F182" s="694"/>
      <c r="G182" s="694"/>
      <c r="H182" s="218">
        <v>550</v>
      </c>
      <c r="I182" s="236">
        <v>188</v>
      </c>
      <c r="J182" s="221">
        <v>0.3418181818181818</v>
      </c>
      <c r="K182" s="218"/>
      <c r="L182" s="218"/>
      <c r="M182" s="218" t="e">
        <v>#DIV/0!</v>
      </c>
      <c r="N182" s="222" t="s">
        <v>582</v>
      </c>
      <c r="O182" s="223" t="s">
        <v>507</v>
      </c>
    </row>
    <row r="183" spans="1:15" ht="9.75" hidden="1" customHeight="1" x14ac:dyDescent="0.25">
      <c r="A183" s="218" t="s">
        <v>469</v>
      </c>
      <c r="B183" s="694"/>
      <c r="C183" s="694"/>
      <c r="D183" s="694"/>
      <c r="E183" s="694"/>
      <c r="F183" s="694"/>
      <c r="G183" s="694"/>
      <c r="H183" s="218">
        <v>550</v>
      </c>
      <c r="I183" s="236">
        <v>285</v>
      </c>
      <c r="J183" s="221">
        <v>0.51818181818181819</v>
      </c>
      <c r="K183" s="218"/>
      <c r="L183" s="218"/>
      <c r="M183" s="218" t="e">
        <v>#DIV/0!</v>
      </c>
      <c r="N183" s="222" t="s">
        <v>583</v>
      </c>
      <c r="O183" s="223" t="s">
        <v>507</v>
      </c>
    </row>
    <row r="184" spans="1:15" ht="9.75" hidden="1" customHeight="1" x14ac:dyDescent="0.25">
      <c r="A184" s="218" t="s">
        <v>470</v>
      </c>
      <c r="B184" s="694"/>
      <c r="C184" s="694"/>
      <c r="D184" s="694"/>
      <c r="E184" s="694"/>
      <c r="F184" s="694"/>
      <c r="G184" s="694"/>
      <c r="H184" s="218">
        <v>550</v>
      </c>
      <c r="I184" s="236">
        <v>395</v>
      </c>
      <c r="J184" s="221">
        <v>0.71818181818181814</v>
      </c>
      <c r="K184" s="218"/>
      <c r="L184" s="218"/>
      <c r="M184" s="218" t="e">
        <v>#DIV/0!</v>
      </c>
      <c r="N184" s="222" t="s">
        <v>584</v>
      </c>
      <c r="O184" s="223" t="s">
        <v>507</v>
      </c>
    </row>
    <row r="185" spans="1:15" ht="9.75" hidden="1" customHeight="1" x14ac:dyDescent="0.25">
      <c r="A185" s="218" t="s">
        <v>471</v>
      </c>
      <c r="B185" s="694"/>
      <c r="C185" s="694"/>
      <c r="D185" s="694"/>
      <c r="E185" s="694"/>
      <c r="F185" s="694"/>
      <c r="G185" s="694"/>
      <c r="H185" s="218">
        <v>550</v>
      </c>
      <c r="I185" s="237">
        <v>445</v>
      </c>
      <c r="J185" s="221">
        <v>0.80909090909090908</v>
      </c>
      <c r="K185" s="218"/>
      <c r="L185" s="218"/>
      <c r="M185" s="218" t="e">
        <v>#DIV/0!</v>
      </c>
      <c r="N185" s="222" t="s">
        <v>585</v>
      </c>
      <c r="O185" s="223" t="s">
        <v>507</v>
      </c>
    </row>
    <row r="186" spans="1:15" ht="9.75" hidden="1" customHeight="1" x14ac:dyDescent="0.25">
      <c r="A186" s="218" t="s">
        <v>458</v>
      </c>
      <c r="B186" s="694"/>
      <c r="C186" s="694"/>
      <c r="D186" s="694"/>
      <c r="E186" s="694"/>
      <c r="F186" s="694"/>
      <c r="G186" s="694"/>
      <c r="H186" s="218">
        <v>550</v>
      </c>
      <c r="I186" s="236">
        <v>463</v>
      </c>
      <c r="J186" s="221">
        <v>0.8418181818181818</v>
      </c>
      <c r="K186" s="218"/>
      <c r="L186" s="218"/>
      <c r="M186" s="218" t="e">
        <v>#DIV/0!</v>
      </c>
      <c r="N186" s="222" t="s">
        <v>586</v>
      </c>
      <c r="O186" s="223" t="s">
        <v>507</v>
      </c>
    </row>
    <row r="187" spans="1:15" ht="9.75" hidden="1" customHeight="1" x14ac:dyDescent="0.25">
      <c r="A187" s="218" t="s">
        <v>459</v>
      </c>
      <c r="B187" s="694"/>
      <c r="C187" s="694"/>
      <c r="D187" s="694"/>
      <c r="E187" s="694"/>
      <c r="F187" s="694"/>
      <c r="G187" s="694"/>
      <c r="H187" s="218">
        <v>550</v>
      </c>
      <c r="I187" s="236">
        <v>490</v>
      </c>
      <c r="J187" s="221">
        <v>0.89090909090909087</v>
      </c>
      <c r="K187" s="218"/>
      <c r="L187" s="218"/>
      <c r="M187" s="218" t="e">
        <v>#DIV/0!</v>
      </c>
      <c r="N187" s="228" t="s">
        <v>587</v>
      </c>
      <c r="O187" s="223" t="s">
        <v>507</v>
      </c>
    </row>
    <row r="188" spans="1:15" ht="9.75" hidden="1" customHeight="1" x14ac:dyDescent="0.25">
      <c r="A188" s="218" t="s">
        <v>460</v>
      </c>
      <c r="B188" s="694"/>
      <c r="C188" s="694"/>
      <c r="D188" s="694"/>
      <c r="E188" s="694"/>
      <c r="F188" s="694"/>
      <c r="G188" s="694"/>
      <c r="H188" s="218">
        <v>550</v>
      </c>
      <c r="I188" s="234">
        <v>538</v>
      </c>
      <c r="J188" s="221">
        <v>0.97818181818181815</v>
      </c>
      <c r="K188" s="218"/>
      <c r="L188" s="218"/>
      <c r="M188" s="218" t="e">
        <v>#DIV/0!</v>
      </c>
      <c r="N188" s="235" t="s">
        <v>588</v>
      </c>
      <c r="O188" s="223" t="s">
        <v>507</v>
      </c>
    </row>
    <row r="189" spans="1:15" ht="9.75" hidden="1" customHeight="1" x14ac:dyDescent="0.25">
      <c r="A189" s="218" t="s">
        <v>461</v>
      </c>
      <c r="B189" s="694"/>
      <c r="C189" s="694"/>
      <c r="D189" s="694"/>
      <c r="E189" s="694"/>
      <c r="F189" s="694"/>
      <c r="G189" s="694"/>
      <c r="H189" s="218">
        <v>550</v>
      </c>
      <c r="I189" s="234">
        <v>550</v>
      </c>
      <c r="J189" s="221">
        <v>1</v>
      </c>
      <c r="K189" s="218"/>
      <c r="L189" s="218"/>
      <c r="M189" s="218" t="e">
        <v>#DIV/0!</v>
      </c>
      <c r="N189" s="229" t="s">
        <v>589</v>
      </c>
      <c r="O189" s="223" t="s">
        <v>507</v>
      </c>
    </row>
    <row r="190" spans="1:15" ht="9.75" hidden="1" customHeight="1" x14ac:dyDescent="0.25">
      <c r="A190" s="218" t="s">
        <v>463</v>
      </c>
      <c r="B190" s="694"/>
      <c r="C190" s="694"/>
      <c r="D190" s="694"/>
      <c r="E190" s="694"/>
      <c r="F190" s="694"/>
      <c r="G190" s="694"/>
      <c r="H190" s="218">
        <v>550</v>
      </c>
      <c r="I190" s="236">
        <v>550</v>
      </c>
      <c r="J190" s="221">
        <v>1</v>
      </c>
      <c r="K190" s="218"/>
      <c r="L190" s="218"/>
      <c r="M190" s="218" t="e">
        <v>#DIV/0!</v>
      </c>
      <c r="N190" s="222" t="s">
        <v>590</v>
      </c>
      <c r="O190" s="223" t="s">
        <v>507</v>
      </c>
    </row>
    <row r="191" spans="1:15" ht="9.75" hidden="1" customHeight="1" x14ac:dyDescent="0.25">
      <c r="A191" s="218" t="s">
        <v>464</v>
      </c>
      <c r="B191" s="694"/>
      <c r="C191" s="694"/>
      <c r="D191" s="694"/>
      <c r="E191" s="694"/>
      <c r="F191" s="694"/>
      <c r="G191" s="694"/>
      <c r="H191" s="218">
        <v>550</v>
      </c>
      <c r="I191" s="236"/>
      <c r="J191" s="221">
        <v>0</v>
      </c>
      <c r="K191" s="218"/>
      <c r="L191" s="218"/>
      <c r="M191" s="218" t="e">
        <v>#DIV/0!</v>
      </c>
      <c r="N191" s="222"/>
      <c r="O191" s="223" t="s">
        <v>507</v>
      </c>
    </row>
    <row r="192" spans="1:15" ht="9.75" hidden="1" customHeight="1" x14ac:dyDescent="0.25">
      <c r="A192" s="218" t="s">
        <v>466</v>
      </c>
      <c r="B192" s="694"/>
      <c r="C192" s="746" t="s">
        <v>496</v>
      </c>
      <c r="D192" s="746" t="s">
        <v>497</v>
      </c>
      <c r="E192" s="746" t="s">
        <v>724</v>
      </c>
      <c r="F192" s="746">
        <v>100</v>
      </c>
      <c r="G192" s="746">
        <v>500</v>
      </c>
      <c r="H192" s="227">
        <v>168</v>
      </c>
      <c r="I192" s="236">
        <v>0</v>
      </c>
      <c r="J192" s="221">
        <v>0</v>
      </c>
      <c r="K192" s="218"/>
      <c r="L192" s="218"/>
      <c r="M192" s="218" t="e">
        <v>#DIV/0!</v>
      </c>
      <c r="N192" s="222"/>
      <c r="O192" s="223" t="s">
        <v>507</v>
      </c>
    </row>
    <row r="193" spans="1:15" ht="9.75" hidden="1" customHeight="1" x14ac:dyDescent="0.25">
      <c r="A193" s="218" t="s">
        <v>467</v>
      </c>
      <c r="B193" s="694"/>
      <c r="C193" s="694"/>
      <c r="D193" s="694"/>
      <c r="E193" s="694"/>
      <c r="F193" s="694"/>
      <c r="G193" s="694"/>
      <c r="H193" s="218">
        <v>168</v>
      </c>
      <c r="I193" s="236">
        <v>18</v>
      </c>
      <c r="J193" s="221">
        <v>0.10714285714285714</v>
      </c>
      <c r="K193" s="218"/>
      <c r="L193" s="218"/>
      <c r="M193" s="218" t="e">
        <v>#DIV/0!</v>
      </c>
      <c r="N193" s="222" t="s">
        <v>591</v>
      </c>
      <c r="O193" s="223" t="s">
        <v>507</v>
      </c>
    </row>
    <row r="194" spans="1:15" ht="9.75" hidden="1" customHeight="1" x14ac:dyDescent="0.25">
      <c r="A194" s="218" t="s">
        <v>468</v>
      </c>
      <c r="B194" s="694"/>
      <c r="C194" s="694"/>
      <c r="D194" s="694"/>
      <c r="E194" s="694"/>
      <c r="F194" s="694"/>
      <c r="G194" s="694"/>
      <c r="H194" s="218">
        <v>168</v>
      </c>
      <c r="I194" s="236">
        <v>44</v>
      </c>
      <c r="J194" s="221">
        <v>0.26190476190476192</v>
      </c>
      <c r="K194" s="218"/>
      <c r="L194" s="218"/>
      <c r="M194" s="218" t="e">
        <v>#DIV/0!</v>
      </c>
      <c r="N194" s="222" t="s">
        <v>592</v>
      </c>
      <c r="O194" s="223" t="s">
        <v>507</v>
      </c>
    </row>
    <row r="195" spans="1:15" ht="9.75" hidden="1" customHeight="1" x14ac:dyDescent="0.25">
      <c r="A195" s="218" t="s">
        <v>469</v>
      </c>
      <c r="B195" s="694"/>
      <c r="C195" s="694"/>
      <c r="D195" s="694"/>
      <c r="E195" s="694"/>
      <c r="F195" s="694"/>
      <c r="G195" s="694"/>
      <c r="H195" s="218">
        <v>168</v>
      </c>
      <c r="I195" s="236">
        <v>62</v>
      </c>
      <c r="J195" s="221">
        <v>0.36904761904761907</v>
      </c>
      <c r="K195" s="218"/>
      <c r="L195" s="218"/>
      <c r="M195" s="218" t="e">
        <v>#DIV/0!</v>
      </c>
      <c r="N195" s="228" t="s">
        <v>593</v>
      </c>
      <c r="O195" s="223" t="s">
        <v>507</v>
      </c>
    </row>
    <row r="196" spans="1:15" ht="9.75" hidden="1" customHeight="1" x14ac:dyDescent="0.25">
      <c r="A196" s="218" t="s">
        <v>470</v>
      </c>
      <c r="B196" s="694"/>
      <c r="C196" s="694"/>
      <c r="D196" s="694"/>
      <c r="E196" s="694"/>
      <c r="F196" s="694"/>
      <c r="G196" s="694"/>
      <c r="H196" s="218">
        <v>168</v>
      </c>
      <c r="I196" s="236">
        <v>77</v>
      </c>
      <c r="J196" s="221">
        <v>0.45833333333333331</v>
      </c>
      <c r="K196" s="218"/>
      <c r="L196" s="218"/>
      <c r="M196" s="218" t="e">
        <v>#DIV/0!</v>
      </c>
      <c r="N196" s="222" t="s">
        <v>594</v>
      </c>
      <c r="O196" s="223" t="s">
        <v>507</v>
      </c>
    </row>
    <row r="197" spans="1:15" ht="9.75" hidden="1" customHeight="1" x14ac:dyDescent="0.25">
      <c r="A197" s="218" t="s">
        <v>471</v>
      </c>
      <c r="B197" s="694"/>
      <c r="C197" s="694"/>
      <c r="D197" s="694"/>
      <c r="E197" s="694"/>
      <c r="F197" s="694"/>
      <c r="G197" s="694"/>
      <c r="H197" s="218">
        <v>168</v>
      </c>
      <c r="I197" s="236">
        <v>99</v>
      </c>
      <c r="J197" s="221">
        <v>0.5892857142857143</v>
      </c>
      <c r="K197" s="218"/>
      <c r="L197" s="218"/>
      <c r="M197" s="218" t="e">
        <v>#DIV/0!</v>
      </c>
      <c r="N197" s="222" t="s">
        <v>595</v>
      </c>
      <c r="O197" s="223" t="s">
        <v>507</v>
      </c>
    </row>
    <row r="198" spans="1:15" ht="9.75" hidden="1" customHeight="1" x14ac:dyDescent="0.25">
      <c r="A198" s="218" t="s">
        <v>458</v>
      </c>
      <c r="B198" s="694"/>
      <c r="C198" s="694"/>
      <c r="D198" s="694"/>
      <c r="E198" s="694"/>
      <c r="F198" s="694"/>
      <c r="G198" s="694"/>
      <c r="H198" s="218">
        <v>168</v>
      </c>
      <c r="I198" s="238">
        <v>115</v>
      </c>
      <c r="J198" s="221">
        <v>0.68452380952380953</v>
      </c>
      <c r="K198" s="218"/>
      <c r="L198" s="218"/>
      <c r="M198" s="218" t="e">
        <v>#DIV/0!</v>
      </c>
      <c r="N198" s="228" t="s">
        <v>596</v>
      </c>
      <c r="O198" s="231" t="s">
        <v>507</v>
      </c>
    </row>
    <row r="199" spans="1:15" ht="9.75" hidden="1" customHeight="1" x14ac:dyDescent="0.25">
      <c r="A199" s="218" t="s">
        <v>459</v>
      </c>
      <c r="B199" s="694"/>
      <c r="C199" s="694"/>
      <c r="D199" s="694"/>
      <c r="E199" s="694"/>
      <c r="F199" s="694"/>
      <c r="G199" s="694"/>
      <c r="H199" s="218">
        <v>168</v>
      </c>
      <c r="I199" s="234">
        <v>136</v>
      </c>
      <c r="J199" s="221">
        <v>0.80952380952380953</v>
      </c>
      <c r="K199" s="218"/>
      <c r="L199" s="218"/>
      <c r="M199" s="218" t="e">
        <v>#DIV/0!</v>
      </c>
      <c r="N199" s="228" t="s">
        <v>597</v>
      </c>
      <c r="O199" s="223" t="s">
        <v>507</v>
      </c>
    </row>
    <row r="200" spans="1:15" ht="9.75" hidden="1" customHeight="1" x14ac:dyDescent="0.25">
      <c r="A200" s="218" t="s">
        <v>460</v>
      </c>
      <c r="B200" s="694"/>
      <c r="C200" s="694"/>
      <c r="D200" s="694"/>
      <c r="E200" s="694"/>
      <c r="F200" s="694"/>
      <c r="G200" s="694"/>
      <c r="H200" s="218">
        <v>168</v>
      </c>
      <c r="I200" s="234">
        <v>150</v>
      </c>
      <c r="J200" s="221">
        <v>0.8928571428571429</v>
      </c>
      <c r="K200" s="218"/>
      <c r="L200" s="218"/>
      <c r="M200" s="218" t="e">
        <v>#DIV/0!</v>
      </c>
      <c r="N200" s="239" t="s">
        <v>588</v>
      </c>
      <c r="O200" s="223" t="s">
        <v>507</v>
      </c>
    </row>
    <row r="201" spans="1:15" ht="9.75" hidden="1" customHeight="1" x14ac:dyDescent="0.25">
      <c r="A201" s="218" t="s">
        <v>461</v>
      </c>
      <c r="B201" s="694"/>
      <c r="C201" s="694"/>
      <c r="D201" s="694"/>
      <c r="E201" s="694"/>
      <c r="F201" s="694"/>
      <c r="G201" s="694"/>
      <c r="H201" s="218">
        <v>168</v>
      </c>
      <c r="I201" s="234">
        <v>169</v>
      </c>
      <c r="J201" s="221">
        <v>1.0059523809523809</v>
      </c>
      <c r="K201" s="218"/>
      <c r="L201" s="218"/>
      <c r="M201" s="218" t="e">
        <v>#DIV/0!</v>
      </c>
      <c r="N201" s="228" t="s">
        <v>598</v>
      </c>
      <c r="O201" s="223" t="s">
        <v>507</v>
      </c>
    </row>
    <row r="202" spans="1:15" ht="9.75" hidden="1" customHeight="1" x14ac:dyDescent="0.25">
      <c r="A202" s="218" t="s">
        <v>463</v>
      </c>
      <c r="B202" s="694"/>
      <c r="C202" s="694"/>
      <c r="D202" s="694"/>
      <c r="E202" s="694"/>
      <c r="F202" s="694"/>
      <c r="G202" s="694"/>
      <c r="H202" s="218">
        <v>168</v>
      </c>
      <c r="I202" s="234">
        <v>169</v>
      </c>
      <c r="J202" s="221">
        <v>1.0059523809523809</v>
      </c>
      <c r="K202" s="218"/>
      <c r="L202" s="218"/>
      <c r="M202" s="218" t="e">
        <v>#DIV/0!</v>
      </c>
      <c r="N202" s="228" t="s">
        <v>599</v>
      </c>
      <c r="O202" s="223" t="s">
        <v>507</v>
      </c>
    </row>
    <row r="203" spans="1:15" ht="9.75" hidden="1" customHeight="1" x14ac:dyDescent="0.25">
      <c r="A203" s="218" t="s">
        <v>464</v>
      </c>
      <c r="B203" s="694"/>
      <c r="C203" s="694"/>
      <c r="D203" s="694"/>
      <c r="E203" s="694"/>
      <c r="F203" s="694"/>
      <c r="G203" s="694"/>
      <c r="H203" s="218">
        <v>168</v>
      </c>
      <c r="I203" s="236"/>
      <c r="J203" s="221">
        <v>0</v>
      </c>
      <c r="K203" s="218"/>
      <c r="L203" s="218"/>
      <c r="M203" s="218" t="e">
        <v>#DIV/0!</v>
      </c>
      <c r="N203" s="228"/>
      <c r="O203" s="223" t="s">
        <v>507</v>
      </c>
    </row>
    <row r="204" spans="1:15" ht="9.75" hidden="1" customHeight="1" x14ac:dyDescent="0.25">
      <c r="A204" s="218" t="s">
        <v>466</v>
      </c>
      <c r="B204" s="746" t="s">
        <v>498</v>
      </c>
      <c r="C204" s="746" t="s">
        <v>499</v>
      </c>
      <c r="D204" s="746" t="s">
        <v>541</v>
      </c>
      <c r="E204" s="746" t="s">
        <v>542</v>
      </c>
      <c r="F204" s="746">
        <v>100</v>
      </c>
      <c r="G204" s="746">
        <v>1</v>
      </c>
      <c r="H204" s="218">
        <v>0.1</v>
      </c>
      <c r="I204" s="236"/>
      <c r="J204" s="221">
        <v>0</v>
      </c>
      <c r="K204" s="218"/>
      <c r="L204" s="218"/>
      <c r="M204" s="218" t="e">
        <v>#DIV/0!</v>
      </c>
      <c r="N204" s="222" t="s">
        <v>180</v>
      </c>
      <c r="O204" s="223" t="s">
        <v>507</v>
      </c>
    </row>
    <row r="205" spans="1:15" ht="9.75" hidden="1" customHeight="1" x14ac:dyDescent="0.25">
      <c r="A205" s="218" t="s">
        <v>467</v>
      </c>
      <c r="B205" s="694"/>
      <c r="C205" s="694"/>
      <c r="D205" s="694"/>
      <c r="E205" s="694"/>
      <c r="F205" s="694"/>
      <c r="G205" s="694"/>
      <c r="H205" s="218">
        <v>0.1</v>
      </c>
      <c r="I205" s="240">
        <v>0.01</v>
      </c>
      <c r="J205" s="221">
        <v>9.9999999999999992E-2</v>
      </c>
      <c r="K205" s="218"/>
      <c r="L205" s="218"/>
      <c r="M205" s="218" t="e">
        <v>#DIV/0!</v>
      </c>
      <c r="N205" s="222" t="s">
        <v>600</v>
      </c>
      <c r="O205" s="223" t="s">
        <v>507</v>
      </c>
    </row>
    <row r="206" spans="1:15" ht="9.75" hidden="1" customHeight="1" x14ac:dyDescent="0.25">
      <c r="A206" s="218" t="s">
        <v>468</v>
      </c>
      <c r="B206" s="694"/>
      <c r="C206" s="694"/>
      <c r="D206" s="694"/>
      <c r="E206" s="694"/>
      <c r="F206" s="694"/>
      <c r="G206" s="694"/>
      <c r="H206" s="218">
        <v>0.1</v>
      </c>
      <c r="I206" s="240">
        <v>0.02</v>
      </c>
      <c r="J206" s="221">
        <v>0.19999999999999998</v>
      </c>
      <c r="K206" s="218"/>
      <c r="L206" s="218"/>
      <c r="M206" s="218" t="e">
        <v>#DIV/0!</v>
      </c>
      <c r="N206" s="222" t="s">
        <v>601</v>
      </c>
      <c r="O206" s="223" t="s">
        <v>507</v>
      </c>
    </row>
    <row r="207" spans="1:15" ht="9.75" hidden="1" customHeight="1" x14ac:dyDescent="0.25">
      <c r="A207" s="218" t="s">
        <v>469</v>
      </c>
      <c r="B207" s="694"/>
      <c r="C207" s="694"/>
      <c r="D207" s="694"/>
      <c r="E207" s="694"/>
      <c r="F207" s="694"/>
      <c r="G207" s="694"/>
      <c r="H207" s="218">
        <v>0.1</v>
      </c>
      <c r="I207" s="240">
        <v>0.03</v>
      </c>
      <c r="J207" s="221">
        <v>0.3</v>
      </c>
      <c r="K207" s="218"/>
      <c r="L207" s="218"/>
      <c r="M207" s="218" t="e">
        <v>#DIV/0!</v>
      </c>
      <c r="N207" s="222" t="s">
        <v>602</v>
      </c>
      <c r="O207" s="223" t="s">
        <v>507</v>
      </c>
    </row>
    <row r="208" spans="1:15" ht="9.75" hidden="1" customHeight="1" x14ac:dyDescent="0.25">
      <c r="A208" s="218" t="s">
        <v>470</v>
      </c>
      <c r="B208" s="694"/>
      <c r="C208" s="694"/>
      <c r="D208" s="694"/>
      <c r="E208" s="694"/>
      <c r="F208" s="694"/>
      <c r="G208" s="694"/>
      <c r="H208" s="218">
        <v>0.1</v>
      </c>
      <c r="I208" s="240">
        <v>0.04</v>
      </c>
      <c r="J208" s="221">
        <v>0.39999999999999997</v>
      </c>
      <c r="K208" s="218"/>
      <c r="L208" s="218"/>
      <c r="M208" s="218" t="e">
        <v>#DIV/0!</v>
      </c>
      <c r="N208" s="222" t="s">
        <v>603</v>
      </c>
      <c r="O208" s="223" t="s">
        <v>507</v>
      </c>
    </row>
    <row r="209" spans="1:15" ht="9.75" hidden="1" customHeight="1" x14ac:dyDescent="0.25">
      <c r="A209" s="218" t="s">
        <v>471</v>
      </c>
      <c r="B209" s="694"/>
      <c r="C209" s="694"/>
      <c r="D209" s="694"/>
      <c r="E209" s="694"/>
      <c r="F209" s="694"/>
      <c r="G209" s="694"/>
      <c r="H209" s="218">
        <v>0.1</v>
      </c>
      <c r="I209" s="240">
        <v>0.05</v>
      </c>
      <c r="J209" s="221">
        <v>0.5</v>
      </c>
      <c r="K209" s="218"/>
      <c r="L209" s="218"/>
      <c r="M209" s="218" t="e">
        <v>#DIV/0!</v>
      </c>
      <c r="N209" s="222" t="s">
        <v>604</v>
      </c>
      <c r="O209" s="223" t="s">
        <v>507</v>
      </c>
    </row>
    <row r="210" spans="1:15" ht="9.75" hidden="1" customHeight="1" x14ac:dyDescent="0.25">
      <c r="A210" s="218" t="s">
        <v>458</v>
      </c>
      <c r="B210" s="694"/>
      <c r="C210" s="694"/>
      <c r="D210" s="694"/>
      <c r="E210" s="694"/>
      <c r="F210" s="694"/>
      <c r="G210" s="694"/>
      <c r="H210" s="218">
        <v>0.1</v>
      </c>
      <c r="I210" s="240">
        <v>6.0000000000000005E-2</v>
      </c>
      <c r="J210" s="221">
        <v>0.6</v>
      </c>
      <c r="K210" s="218"/>
      <c r="L210" s="218"/>
      <c r="M210" s="218" t="e">
        <v>#DIV/0!</v>
      </c>
      <c r="N210" s="228" t="s">
        <v>605</v>
      </c>
      <c r="O210" s="223" t="s">
        <v>507</v>
      </c>
    </row>
    <row r="211" spans="1:15" ht="9.75" hidden="1" customHeight="1" x14ac:dyDescent="0.25">
      <c r="A211" s="218" t="s">
        <v>459</v>
      </c>
      <c r="B211" s="694"/>
      <c r="C211" s="694"/>
      <c r="D211" s="694"/>
      <c r="E211" s="694"/>
      <c r="F211" s="694"/>
      <c r="G211" s="694"/>
      <c r="H211" s="218">
        <v>0.1</v>
      </c>
      <c r="I211" s="241">
        <v>7.0000000000000007E-2</v>
      </c>
      <c r="J211" s="221">
        <v>0.70000000000000007</v>
      </c>
      <c r="K211" s="218"/>
      <c r="L211" s="218"/>
      <c r="M211" s="218" t="e">
        <v>#DIV/0!</v>
      </c>
      <c r="N211" s="228" t="s">
        <v>606</v>
      </c>
      <c r="O211" s="223" t="s">
        <v>507</v>
      </c>
    </row>
    <row r="212" spans="1:15" ht="9.75" hidden="1" customHeight="1" x14ac:dyDescent="0.25">
      <c r="A212" s="218" t="s">
        <v>460</v>
      </c>
      <c r="B212" s="694"/>
      <c r="C212" s="694"/>
      <c r="D212" s="694"/>
      <c r="E212" s="694"/>
      <c r="F212" s="694"/>
      <c r="G212" s="694"/>
      <c r="H212" s="218">
        <v>0.1</v>
      </c>
      <c r="I212" s="241">
        <v>0.08</v>
      </c>
      <c r="J212" s="221">
        <v>0.79999999999999993</v>
      </c>
      <c r="K212" s="218"/>
      <c r="L212" s="218"/>
      <c r="M212" s="218" t="e">
        <v>#DIV/0!</v>
      </c>
      <c r="N212" s="235" t="s">
        <v>607</v>
      </c>
      <c r="O212" s="223" t="s">
        <v>507</v>
      </c>
    </row>
    <row r="213" spans="1:15" ht="9.75" hidden="1" customHeight="1" x14ac:dyDescent="0.25">
      <c r="A213" s="218" t="s">
        <v>461</v>
      </c>
      <c r="B213" s="694"/>
      <c r="C213" s="694"/>
      <c r="D213" s="694"/>
      <c r="E213" s="694"/>
      <c r="F213" s="694"/>
      <c r="G213" s="694"/>
      <c r="H213" s="218">
        <v>0.1</v>
      </c>
      <c r="I213" s="240">
        <v>0.09</v>
      </c>
      <c r="J213" s="221">
        <v>0.89999999999999991</v>
      </c>
      <c r="K213" s="218"/>
      <c r="L213" s="218"/>
      <c r="M213" s="218" t="e">
        <v>#DIV/0!</v>
      </c>
      <c r="N213" s="222" t="s">
        <v>608</v>
      </c>
      <c r="O213" s="223" t="s">
        <v>507</v>
      </c>
    </row>
    <row r="214" spans="1:15" ht="9.75" hidden="1" customHeight="1" x14ac:dyDescent="0.25">
      <c r="A214" s="218" t="s">
        <v>463</v>
      </c>
      <c r="B214" s="694"/>
      <c r="C214" s="694"/>
      <c r="D214" s="694"/>
      <c r="E214" s="694"/>
      <c r="F214" s="694"/>
      <c r="G214" s="694"/>
      <c r="H214" s="218">
        <v>0.1</v>
      </c>
      <c r="I214" s="240">
        <v>9.9999999999999992E-2</v>
      </c>
      <c r="J214" s="221">
        <v>0.99999999999999989</v>
      </c>
      <c r="K214" s="218"/>
      <c r="L214" s="218"/>
      <c r="M214" s="218" t="e">
        <v>#DIV/0!</v>
      </c>
      <c r="N214" s="222" t="s">
        <v>609</v>
      </c>
      <c r="O214" s="223" t="s">
        <v>507</v>
      </c>
    </row>
    <row r="215" spans="1:15" ht="9.75" hidden="1" customHeight="1" x14ac:dyDescent="0.25">
      <c r="A215" s="218" t="s">
        <v>464</v>
      </c>
      <c r="B215" s="694"/>
      <c r="C215" s="694"/>
      <c r="D215" s="694"/>
      <c r="E215" s="694"/>
      <c r="F215" s="694"/>
      <c r="G215" s="694"/>
      <c r="H215" s="218">
        <v>0.1</v>
      </c>
      <c r="I215" s="236"/>
      <c r="J215" s="221">
        <v>0</v>
      </c>
      <c r="K215" s="218"/>
      <c r="L215" s="218"/>
      <c r="M215" s="218" t="e">
        <v>#DIV/0!</v>
      </c>
      <c r="N215" s="232"/>
      <c r="O215" s="223" t="s">
        <v>507</v>
      </c>
    </row>
    <row r="216" spans="1:15" ht="9.75" hidden="1" customHeight="1" x14ac:dyDescent="0.25">
      <c r="A216" s="218" t="s">
        <v>466</v>
      </c>
      <c r="B216" s="746" t="s">
        <v>498</v>
      </c>
      <c r="C216" s="746" t="s">
        <v>553</v>
      </c>
      <c r="D216" s="746" t="s">
        <v>554</v>
      </c>
      <c r="E216" s="746" t="s">
        <v>555</v>
      </c>
      <c r="F216" s="746">
        <v>100</v>
      </c>
      <c r="G216" s="746">
        <v>1000</v>
      </c>
      <c r="H216" s="218">
        <v>550</v>
      </c>
      <c r="I216" s="236">
        <v>0</v>
      </c>
      <c r="J216" s="221">
        <v>0</v>
      </c>
      <c r="K216" s="218"/>
      <c r="L216" s="218"/>
      <c r="M216" s="218" t="e">
        <v>#DIV/0!</v>
      </c>
      <c r="N216" s="222" t="s">
        <v>610</v>
      </c>
      <c r="O216" s="223" t="s">
        <v>509</v>
      </c>
    </row>
    <row r="217" spans="1:15" ht="9.75" hidden="1" customHeight="1" x14ac:dyDescent="0.25">
      <c r="A217" s="218" t="s">
        <v>467</v>
      </c>
      <c r="B217" s="694"/>
      <c r="C217" s="694"/>
      <c r="D217" s="694"/>
      <c r="E217" s="694"/>
      <c r="F217" s="694"/>
      <c r="G217" s="694"/>
      <c r="H217" s="218">
        <v>550</v>
      </c>
      <c r="I217" s="236">
        <v>0</v>
      </c>
      <c r="J217" s="221">
        <v>0</v>
      </c>
      <c r="K217" s="218"/>
      <c r="L217" s="218"/>
      <c r="M217" s="218" t="e">
        <v>#DIV/0!</v>
      </c>
      <c r="N217" s="222" t="s">
        <v>611</v>
      </c>
      <c r="O217" s="223" t="s">
        <v>507</v>
      </c>
    </row>
    <row r="218" spans="1:15" ht="9.75" hidden="1" customHeight="1" x14ac:dyDescent="0.25">
      <c r="A218" s="218" t="s">
        <v>468</v>
      </c>
      <c r="B218" s="694"/>
      <c r="C218" s="694"/>
      <c r="D218" s="694"/>
      <c r="E218" s="694"/>
      <c r="F218" s="694"/>
      <c r="G218" s="694"/>
      <c r="H218" s="218">
        <v>550</v>
      </c>
      <c r="I218" s="236">
        <v>0</v>
      </c>
      <c r="J218" s="221">
        <v>0</v>
      </c>
      <c r="K218" s="218"/>
      <c r="L218" s="218"/>
      <c r="M218" s="218" t="e">
        <v>#DIV/0!</v>
      </c>
      <c r="N218" s="222" t="s">
        <v>611</v>
      </c>
      <c r="O218" s="223" t="s">
        <v>507</v>
      </c>
    </row>
    <row r="219" spans="1:15" ht="9.75" hidden="1" customHeight="1" x14ac:dyDescent="0.25">
      <c r="A219" s="218" t="s">
        <v>469</v>
      </c>
      <c r="B219" s="694"/>
      <c r="C219" s="694"/>
      <c r="D219" s="694"/>
      <c r="E219" s="694"/>
      <c r="F219" s="694"/>
      <c r="G219" s="694"/>
      <c r="H219" s="218">
        <v>550</v>
      </c>
      <c r="I219" s="236">
        <v>0</v>
      </c>
      <c r="J219" s="221">
        <v>0</v>
      </c>
      <c r="K219" s="218"/>
      <c r="L219" s="218"/>
      <c r="M219" s="218" t="e">
        <v>#DIV/0!</v>
      </c>
      <c r="N219" s="222" t="s">
        <v>612</v>
      </c>
      <c r="O219" s="223" t="s">
        <v>507</v>
      </c>
    </row>
    <row r="220" spans="1:15" ht="9.75" hidden="1" customHeight="1" x14ac:dyDescent="0.25">
      <c r="A220" s="218" t="s">
        <v>470</v>
      </c>
      <c r="B220" s="694"/>
      <c r="C220" s="694"/>
      <c r="D220" s="694"/>
      <c r="E220" s="694"/>
      <c r="F220" s="694"/>
      <c r="G220" s="694"/>
      <c r="H220" s="218">
        <v>550</v>
      </c>
      <c r="I220" s="236">
        <v>53.9</v>
      </c>
      <c r="J220" s="221">
        <v>9.8000000000000004E-2</v>
      </c>
      <c r="K220" s="218"/>
      <c r="L220" s="218"/>
      <c r="M220" s="218" t="e">
        <v>#DIV/0!</v>
      </c>
      <c r="N220" s="222" t="s">
        <v>613</v>
      </c>
      <c r="O220" s="223" t="s">
        <v>507</v>
      </c>
    </row>
    <row r="221" spans="1:15" ht="9.75" hidden="1" customHeight="1" x14ac:dyDescent="0.25">
      <c r="A221" s="218" t="s">
        <v>471</v>
      </c>
      <c r="B221" s="694"/>
      <c r="C221" s="694"/>
      <c r="D221" s="694"/>
      <c r="E221" s="694"/>
      <c r="F221" s="694"/>
      <c r="G221" s="694"/>
      <c r="H221" s="218">
        <v>550</v>
      </c>
      <c r="I221" s="236">
        <v>53.9</v>
      </c>
      <c r="J221" s="221">
        <v>9.8000000000000004E-2</v>
      </c>
      <c r="K221" s="218"/>
      <c r="L221" s="218"/>
      <c r="M221" s="218" t="e">
        <v>#DIV/0!</v>
      </c>
      <c r="N221" s="222" t="s">
        <v>614</v>
      </c>
      <c r="O221" s="223" t="s">
        <v>507</v>
      </c>
    </row>
    <row r="222" spans="1:15" ht="9.75" hidden="1" customHeight="1" x14ac:dyDescent="0.25">
      <c r="A222" s="218" t="s">
        <v>458</v>
      </c>
      <c r="B222" s="694"/>
      <c r="C222" s="694"/>
      <c r="D222" s="694"/>
      <c r="E222" s="694"/>
      <c r="F222" s="694"/>
      <c r="G222" s="694"/>
      <c r="H222" s="218">
        <v>550</v>
      </c>
      <c r="I222" s="236">
        <v>53.9</v>
      </c>
      <c r="J222" s="221">
        <v>9.8000000000000004E-2</v>
      </c>
      <c r="K222" s="218"/>
      <c r="L222" s="218"/>
      <c r="M222" s="218" t="e">
        <v>#DIV/0!</v>
      </c>
      <c r="N222" s="228" t="s">
        <v>615</v>
      </c>
      <c r="O222" s="223" t="s">
        <v>507</v>
      </c>
    </row>
    <row r="223" spans="1:15" ht="9.75" hidden="1" customHeight="1" x14ac:dyDescent="0.25">
      <c r="A223" s="218" t="s">
        <v>459</v>
      </c>
      <c r="B223" s="694"/>
      <c r="C223" s="694"/>
      <c r="D223" s="694"/>
      <c r="E223" s="694"/>
      <c r="F223" s="694"/>
      <c r="G223" s="694"/>
      <c r="H223" s="218">
        <v>550</v>
      </c>
      <c r="I223" s="234">
        <v>53.9</v>
      </c>
      <c r="J223" s="221">
        <v>9.8000000000000004E-2</v>
      </c>
      <c r="K223" s="218"/>
      <c r="L223" s="218"/>
      <c r="M223" s="218" t="e">
        <v>#DIV/0!</v>
      </c>
      <c r="N223" s="228" t="s">
        <v>616</v>
      </c>
      <c r="O223" s="223" t="s">
        <v>507</v>
      </c>
    </row>
    <row r="224" spans="1:15" ht="9.75" hidden="1" customHeight="1" x14ac:dyDescent="0.25">
      <c r="A224" s="218" t="s">
        <v>460</v>
      </c>
      <c r="B224" s="694"/>
      <c r="C224" s="694"/>
      <c r="D224" s="694"/>
      <c r="E224" s="694"/>
      <c r="F224" s="694"/>
      <c r="G224" s="694"/>
      <c r="H224" s="218">
        <v>550</v>
      </c>
      <c r="I224" s="234">
        <v>53.9</v>
      </c>
      <c r="J224" s="221">
        <v>9.8000000000000004E-2</v>
      </c>
      <c r="K224" s="218"/>
      <c r="L224" s="218"/>
      <c r="M224" s="218" t="e">
        <v>#DIV/0!</v>
      </c>
      <c r="N224" s="235" t="s">
        <v>617</v>
      </c>
      <c r="O224" s="223" t="s">
        <v>507</v>
      </c>
    </row>
    <row r="225" spans="1:15" ht="9.75" hidden="1" customHeight="1" x14ac:dyDescent="0.25">
      <c r="A225" s="218" t="s">
        <v>461</v>
      </c>
      <c r="B225" s="694"/>
      <c r="C225" s="694"/>
      <c r="D225" s="694"/>
      <c r="E225" s="694"/>
      <c r="F225" s="694"/>
      <c r="G225" s="694"/>
      <c r="H225" s="218">
        <v>550</v>
      </c>
      <c r="I225" s="236">
        <v>53.9</v>
      </c>
      <c r="J225" s="221">
        <v>9.8000000000000004E-2</v>
      </c>
      <c r="K225" s="218"/>
      <c r="L225" s="218"/>
      <c r="M225" s="218" t="e">
        <v>#DIV/0!</v>
      </c>
      <c r="N225" s="222" t="s">
        <v>618</v>
      </c>
      <c r="O225" s="223" t="s">
        <v>507</v>
      </c>
    </row>
    <row r="226" spans="1:15" ht="9.75" hidden="1" customHeight="1" x14ac:dyDescent="0.25">
      <c r="A226" s="218" t="s">
        <v>463</v>
      </c>
      <c r="B226" s="694"/>
      <c r="C226" s="694"/>
      <c r="D226" s="694"/>
      <c r="E226" s="694"/>
      <c r="F226" s="694"/>
      <c r="G226" s="694"/>
      <c r="H226" s="218">
        <v>550</v>
      </c>
      <c r="I226" s="236">
        <v>550</v>
      </c>
      <c r="J226" s="221">
        <v>1</v>
      </c>
      <c r="K226" s="218"/>
      <c r="L226" s="218"/>
      <c r="M226" s="218" t="e">
        <v>#DIV/0!</v>
      </c>
      <c r="N226" s="222" t="s">
        <v>619</v>
      </c>
      <c r="O226" s="223" t="s">
        <v>507</v>
      </c>
    </row>
    <row r="227" spans="1:15" ht="9.75" hidden="1" customHeight="1" x14ac:dyDescent="0.25">
      <c r="A227" s="218" t="s">
        <v>464</v>
      </c>
      <c r="B227" s="694"/>
      <c r="C227" s="694"/>
      <c r="D227" s="694"/>
      <c r="E227" s="694"/>
      <c r="F227" s="694"/>
      <c r="G227" s="694"/>
      <c r="H227" s="218">
        <v>550</v>
      </c>
      <c r="I227" s="236"/>
      <c r="J227" s="221">
        <v>0</v>
      </c>
      <c r="K227" s="218"/>
      <c r="L227" s="218"/>
      <c r="M227" s="218" t="e">
        <v>#DIV/0!</v>
      </c>
      <c r="N227" s="218"/>
      <c r="O227" s="223" t="s">
        <v>507</v>
      </c>
    </row>
    <row r="228" spans="1:15" ht="14.25" customHeight="1" thickBot="1" x14ac:dyDescent="0.3"/>
    <row r="229" spans="1:15" ht="14.25" customHeight="1" x14ac:dyDescent="0.25">
      <c r="A229" s="731" t="s">
        <v>620</v>
      </c>
      <c r="B229" s="732"/>
      <c r="C229" s="732"/>
      <c r="D229" s="732"/>
      <c r="E229" s="732"/>
      <c r="F229" s="732"/>
      <c r="G229" s="732"/>
      <c r="H229" s="732"/>
      <c r="I229" s="732"/>
      <c r="J229" s="732"/>
      <c r="K229" s="732"/>
      <c r="L229" s="732"/>
      <c r="M229" s="732"/>
      <c r="N229" s="733"/>
    </row>
    <row r="230" spans="1:15" ht="14.25" customHeight="1" x14ac:dyDescent="0.25">
      <c r="A230" s="194" t="s">
        <v>28</v>
      </c>
      <c r="B230" s="182" t="s">
        <v>476</v>
      </c>
      <c r="C230" s="182" t="s">
        <v>477</v>
      </c>
      <c r="D230" s="182" t="s">
        <v>478</v>
      </c>
      <c r="E230" s="182" t="s">
        <v>479</v>
      </c>
      <c r="F230" s="182" t="s">
        <v>621</v>
      </c>
      <c r="G230" s="182" t="s">
        <v>481</v>
      </c>
      <c r="H230" s="182" t="s">
        <v>622</v>
      </c>
      <c r="I230" s="182" t="s">
        <v>623</v>
      </c>
      <c r="J230" s="217" t="s">
        <v>624</v>
      </c>
      <c r="K230" s="182" t="s">
        <v>485</v>
      </c>
      <c r="L230" s="182" t="s">
        <v>486</v>
      </c>
      <c r="M230" s="182" t="s">
        <v>487</v>
      </c>
      <c r="N230" s="242" t="s">
        <v>488</v>
      </c>
    </row>
    <row r="231" spans="1:15" ht="14.25" customHeight="1" x14ac:dyDescent="0.25">
      <c r="A231" s="243" t="s">
        <v>466</v>
      </c>
      <c r="B231" s="752" t="s">
        <v>489</v>
      </c>
      <c r="C231" s="693" t="s">
        <v>625</v>
      </c>
      <c r="D231" s="746" t="s">
        <v>626</v>
      </c>
      <c r="E231" s="746" t="s">
        <v>627</v>
      </c>
      <c r="F231" s="746">
        <v>100</v>
      </c>
      <c r="G231" s="746">
        <v>100</v>
      </c>
      <c r="H231" s="244">
        <v>1</v>
      </c>
      <c r="I231" s="244">
        <v>0</v>
      </c>
      <c r="J231" s="221">
        <f>+I231/H231</f>
        <v>0</v>
      </c>
      <c r="K231" s="218">
        <v>0</v>
      </c>
      <c r="L231" s="218">
        <v>0</v>
      </c>
      <c r="M231" s="218" t="e">
        <v>#DIV/0!</v>
      </c>
      <c r="N231" s="245" t="s">
        <v>628</v>
      </c>
      <c r="O231" s="223" t="s">
        <v>507</v>
      </c>
    </row>
    <row r="232" spans="1:15" ht="14.25" customHeight="1" x14ac:dyDescent="0.25">
      <c r="A232" s="243" t="s">
        <v>467</v>
      </c>
      <c r="B232" s="753"/>
      <c r="C232" s="694"/>
      <c r="D232" s="694"/>
      <c r="E232" s="694"/>
      <c r="F232" s="694"/>
      <c r="G232" s="694"/>
      <c r="H232" s="244">
        <v>1</v>
      </c>
      <c r="I232" s="244">
        <v>0.1</v>
      </c>
      <c r="J232" s="221">
        <f t="shared" ref="J232:J290" si="1">+I232/H232</f>
        <v>0.1</v>
      </c>
      <c r="K232" s="218"/>
      <c r="L232" s="218"/>
      <c r="M232" s="218" t="e">
        <v>#DIV/0!</v>
      </c>
      <c r="N232" s="245" t="s">
        <v>628</v>
      </c>
      <c r="O232" s="223" t="s">
        <v>509</v>
      </c>
    </row>
    <row r="233" spans="1:15" ht="14.25" customHeight="1" x14ac:dyDescent="0.25">
      <c r="A233" s="243" t="s">
        <v>468</v>
      </c>
      <c r="B233" s="753"/>
      <c r="C233" s="694"/>
      <c r="D233" s="694"/>
      <c r="E233" s="694"/>
      <c r="F233" s="694"/>
      <c r="G233" s="694"/>
      <c r="H233" s="244">
        <v>1</v>
      </c>
      <c r="I233" s="244">
        <v>0.2</v>
      </c>
      <c r="J233" s="221">
        <f t="shared" si="1"/>
        <v>0.2</v>
      </c>
      <c r="K233" s="218"/>
      <c r="L233" s="218"/>
      <c r="M233" s="218" t="e">
        <v>#DIV/0!</v>
      </c>
      <c r="N233" s="245" t="s">
        <v>629</v>
      </c>
      <c r="O233" s="223" t="s">
        <v>507</v>
      </c>
    </row>
    <row r="234" spans="1:15" ht="14.25" customHeight="1" x14ac:dyDescent="0.25">
      <c r="A234" s="243" t="s">
        <v>469</v>
      </c>
      <c r="B234" s="753"/>
      <c r="C234" s="694"/>
      <c r="D234" s="694"/>
      <c r="E234" s="694"/>
      <c r="F234" s="694"/>
      <c r="G234" s="694"/>
      <c r="H234" s="244">
        <v>1</v>
      </c>
      <c r="I234" s="244">
        <v>0.30000000000000004</v>
      </c>
      <c r="J234" s="221">
        <f t="shared" si="1"/>
        <v>0.30000000000000004</v>
      </c>
      <c r="K234" s="218"/>
      <c r="L234" s="218"/>
      <c r="M234" s="218" t="e">
        <v>#DIV/0!</v>
      </c>
      <c r="N234" s="246" t="s">
        <v>630</v>
      </c>
      <c r="O234" s="223" t="s">
        <v>507</v>
      </c>
    </row>
    <row r="235" spans="1:15" ht="14.25" customHeight="1" x14ac:dyDescent="0.25">
      <c r="A235" s="243" t="s">
        <v>470</v>
      </c>
      <c r="B235" s="753"/>
      <c r="C235" s="694"/>
      <c r="D235" s="694"/>
      <c r="E235" s="694"/>
      <c r="F235" s="694"/>
      <c r="G235" s="694"/>
      <c r="H235" s="244">
        <v>1</v>
      </c>
      <c r="I235" s="244">
        <v>0.4</v>
      </c>
      <c r="J235" s="221">
        <f t="shared" si="1"/>
        <v>0.4</v>
      </c>
      <c r="K235" s="218"/>
      <c r="L235" s="218"/>
      <c r="M235" s="218" t="e">
        <v>#DIV/0!</v>
      </c>
      <c r="N235" s="245" t="s">
        <v>714</v>
      </c>
      <c r="O235" s="223" t="s">
        <v>507</v>
      </c>
    </row>
    <row r="236" spans="1:15" ht="14.25" customHeight="1" x14ac:dyDescent="0.25">
      <c r="A236" s="243" t="s">
        <v>471</v>
      </c>
      <c r="B236" s="753"/>
      <c r="C236" s="694"/>
      <c r="D236" s="694"/>
      <c r="E236" s="694"/>
      <c r="F236" s="694"/>
      <c r="G236" s="694"/>
      <c r="H236" s="244">
        <v>1</v>
      </c>
      <c r="I236" s="244">
        <v>0.5</v>
      </c>
      <c r="J236" s="221">
        <f t="shared" si="1"/>
        <v>0.5</v>
      </c>
      <c r="K236" s="218"/>
      <c r="L236" s="218"/>
      <c r="M236" s="218" t="e">
        <v>#DIV/0!</v>
      </c>
      <c r="N236" s="245" t="s">
        <v>712</v>
      </c>
      <c r="O236" s="223" t="s">
        <v>507</v>
      </c>
    </row>
    <row r="237" spans="1:15" ht="14.25" customHeight="1" x14ac:dyDescent="0.25">
      <c r="A237" s="243" t="s">
        <v>458</v>
      </c>
      <c r="B237" s="753"/>
      <c r="C237" s="694"/>
      <c r="D237" s="694"/>
      <c r="E237" s="694"/>
      <c r="F237" s="694"/>
      <c r="G237" s="694"/>
      <c r="H237" s="244">
        <v>1</v>
      </c>
      <c r="I237" s="244">
        <v>0.6</v>
      </c>
      <c r="J237" s="221">
        <f t="shared" si="1"/>
        <v>0.6</v>
      </c>
      <c r="K237" s="218"/>
      <c r="L237" s="218"/>
      <c r="M237" s="218" t="e">
        <v>#DIV/0!</v>
      </c>
      <c r="N237" s="247" t="s">
        <v>720</v>
      </c>
      <c r="O237" s="223" t="s">
        <v>507</v>
      </c>
    </row>
    <row r="238" spans="1:15" ht="14.25" customHeight="1" x14ac:dyDescent="0.25">
      <c r="A238" s="243" t="s">
        <v>459</v>
      </c>
      <c r="B238" s="753"/>
      <c r="C238" s="694"/>
      <c r="D238" s="694"/>
      <c r="E238" s="694"/>
      <c r="F238" s="694"/>
      <c r="G238" s="694"/>
      <c r="H238" s="244">
        <v>1</v>
      </c>
      <c r="I238" s="244">
        <v>0.7</v>
      </c>
      <c r="J238" s="221">
        <f t="shared" si="1"/>
        <v>0.7</v>
      </c>
      <c r="K238" s="218"/>
      <c r="L238" s="218"/>
      <c r="M238" s="218" t="e">
        <v>#DIV/0!</v>
      </c>
      <c r="N238" s="247" t="s">
        <v>729</v>
      </c>
      <c r="O238" s="223" t="s">
        <v>507</v>
      </c>
    </row>
    <row r="239" spans="1:15" ht="14.25" customHeight="1" x14ac:dyDescent="0.25">
      <c r="A239" s="243" t="s">
        <v>460</v>
      </c>
      <c r="B239" s="753"/>
      <c r="C239" s="694"/>
      <c r="D239" s="694"/>
      <c r="E239" s="694"/>
      <c r="F239" s="694"/>
      <c r="G239" s="694"/>
      <c r="H239" s="244">
        <v>1</v>
      </c>
      <c r="I239" s="244">
        <v>0.8</v>
      </c>
      <c r="J239" s="221">
        <f t="shared" ref="J239" si="2">+I239/H239</f>
        <v>0.8</v>
      </c>
      <c r="K239" s="218"/>
      <c r="L239" s="218"/>
      <c r="M239" s="218" t="e">
        <v>#DIV/0!</v>
      </c>
      <c r="N239" s="247" t="s">
        <v>735</v>
      </c>
      <c r="O239" s="223" t="s">
        <v>507</v>
      </c>
    </row>
    <row r="240" spans="1:15" ht="14.25" customHeight="1" x14ac:dyDescent="0.25">
      <c r="A240" s="243" t="s">
        <v>461</v>
      </c>
      <c r="B240" s="753"/>
      <c r="C240" s="694"/>
      <c r="D240" s="694"/>
      <c r="E240" s="694"/>
      <c r="F240" s="694"/>
      <c r="G240" s="694"/>
      <c r="H240" s="244">
        <f>+H239</f>
        <v>1</v>
      </c>
      <c r="I240" s="244">
        <v>0.9</v>
      </c>
      <c r="J240" s="221">
        <f t="shared" si="1"/>
        <v>0.9</v>
      </c>
      <c r="K240" s="218"/>
      <c r="L240" s="218"/>
      <c r="M240" s="218" t="e">
        <v>#DIV/0!</v>
      </c>
      <c r="N240" s="249" t="s">
        <v>740</v>
      </c>
      <c r="O240" s="223" t="s">
        <v>507</v>
      </c>
    </row>
    <row r="241" spans="1:15" ht="14.25" customHeight="1" x14ac:dyDescent="0.25">
      <c r="A241" s="243" t="s">
        <v>463</v>
      </c>
      <c r="B241" s="753"/>
      <c r="C241" s="694"/>
      <c r="D241" s="694"/>
      <c r="E241" s="694"/>
      <c r="F241" s="694"/>
      <c r="G241" s="694"/>
      <c r="H241" s="244">
        <f>+H240</f>
        <v>1</v>
      </c>
      <c r="I241" s="244">
        <v>1</v>
      </c>
      <c r="J241" s="221">
        <f t="shared" si="1"/>
        <v>1</v>
      </c>
      <c r="K241" s="218"/>
      <c r="L241" s="218"/>
      <c r="M241" s="218" t="e">
        <v>#DIV/0!</v>
      </c>
      <c r="N241" s="245" t="s">
        <v>740</v>
      </c>
      <c r="O241" s="223" t="s">
        <v>507</v>
      </c>
    </row>
    <row r="242" spans="1:15" ht="14.25" customHeight="1" x14ac:dyDescent="0.25">
      <c r="A242" s="243" t="s">
        <v>464</v>
      </c>
      <c r="B242" s="753"/>
      <c r="C242" s="694"/>
      <c r="D242" s="694"/>
      <c r="E242" s="694"/>
      <c r="F242" s="694"/>
      <c r="G242" s="694"/>
      <c r="H242" s="244">
        <f>+H241</f>
        <v>1</v>
      </c>
      <c r="I242" s="244">
        <v>1</v>
      </c>
      <c r="J242" s="221">
        <f t="shared" si="1"/>
        <v>1</v>
      </c>
      <c r="K242" s="218"/>
      <c r="L242" s="218"/>
      <c r="M242" s="218" t="e">
        <v>#DIV/0!</v>
      </c>
      <c r="N242" s="245" t="s">
        <v>740</v>
      </c>
      <c r="O242" s="223" t="s">
        <v>507</v>
      </c>
    </row>
    <row r="243" spans="1:15" ht="14.25" customHeight="1" x14ac:dyDescent="0.25">
      <c r="A243" s="243" t="s">
        <v>466</v>
      </c>
      <c r="B243" s="753"/>
      <c r="C243" s="746" t="s">
        <v>493</v>
      </c>
      <c r="D243" s="746" t="s">
        <v>494</v>
      </c>
      <c r="E243" s="746" t="s">
        <v>627</v>
      </c>
      <c r="F243" s="746">
        <v>100</v>
      </c>
      <c r="G243" s="746">
        <v>1000</v>
      </c>
      <c r="H243" s="227">
        <v>100</v>
      </c>
      <c r="I243" s="236">
        <v>0</v>
      </c>
      <c r="J243" s="221">
        <f t="shared" si="1"/>
        <v>0</v>
      </c>
      <c r="K243" s="218"/>
      <c r="L243" s="218"/>
      <c r="M243" s="218" t="e">
        <v>#DIV/0!</v>
      </c>
      <c r="N243" s="245" t="s">
        <v>631</v>
      </c>
      <c r="O243" s="223" t="s">
        <v>507</v>
      </c>
    </row>
    <row r="244" spans="1:15" ht="14.25" customHeight="1" x14ac:dyDescent="0.25">
      <c r="A244" s="243" t="s">
        <v>467</v>
      </c>
      <c r="B244" s="753"/>
      <c r="C244" s="694"/>
      <c r="D244" s="694"/>
      <c r="E244" s="694"/>
      <c r="F244" s="694"/>
      <c r="G244" s="694"/>
      <c r="H244" s="227">
        <v>100</v>
      </c>
      <c r="I244" s="236">
        <v>0</v>
      </c>
      <c r="J244" s="221">
        <f t="shared" si="1"/>
        <v>0</v>
      </c>
      <c r="K244" s="218"/>
      <c r="L244" s="218"/>
      <c r="M244" s="218" t="e">
        <v>#DIV/0!</v>
      </c>
      <c r="N244" s="245" t="s">
        <v>628</v>
      </c>
      <c r="O244" s="223" t="s">
        <v>507</v>
      </c>
    </row>
    <row r="245" spans="1:15" ht="14.25" customHeight="1" x14ac:dyDescent="0.25">
      <c r="A245" s="243" t="s">
        <v>468</v>
      </c>
      <c r="B245" s="753"/>
      <c r="C245" s="694"/>
      <c r="D245" s="694"/>
      <c r="E245" s="694"/>
      <c r="F245" s="694"/>
      <c r="G245" s="694"/>
      <c r="H245" s="227">
        <v>100</v>
      </c>
      <c r="I245" s="236">
        <v>0</v>
      </c>
      <c r="J245" s="221">
        <f t="shared" si="1"/>
        <v>0</v>
      </c>
      <c r="K245" s="218"/>
      <c r="L245" s="218"/>
      <c r="M245" s="218" t="e">
        <v>#DIV/0!</v>
      </c>
      <c r="N245" s="245" t="s">
        <v>632</v>
      </c>
      <c r="O245" s="223" t="s">
        <v>507</v>
      </c>
    </row>
    <row r="246" spans="1:15" ht="14.25" customHeight="1" x14ac:dyDescent="0.25">
      <c r="A246" s="243" t="s">
        <v>469</v>
      </c>
      <c r="B246" s="753"/>
      <c r="C246" s="694"/>
      <c r="D246" s="694"/>
      <c r="E246" s="694"/>
      <c r="F246" s="694"/>
      <c r="G246" s="694"/>
      <c r="H246" s="227">
        <v>100</v>
      </c>
      <c r="I246" s="236">
        <v>7</v>
      </c>
      <c r="J246" s="221">
        <f t="shared" si="1"/>
        <v>7.0000000000000007E-2</v>
      </c>
      <c r="K246" s="218"/>
      <c r="L246" s="218"/>
      <c r="M246" s="218" t="e">
        <v>#DIV/0!</v>
      </c>
      <c r="N246" s="246" t="s">
        <v>528</v>
      </c>
      <c r="O246" s="223" t="s">
        <v>507</v>
      </c>
    </row>
    <row r="247" spans="1:15" ht="14.25" customHeight="1" x14ac:dyDescent="0.25">
      <c r="A247" s="243" t="s">
        <v>470</v>
      </c>
      <c r="B247" s="753"/>
      <c r="C247" s="694"/>
      <c r="D247" s="694"/>
      <c r="E247" s="694"/>
      <c r="F247" s="694"/>
      <c r="G247" s="694"/>
      <c r="H247" s="227">
        <v>100</v>
      </c>
      <c r="I247" s="236">
        <v>26</v>
      </c>
      <c r="J247" s="221">
        <f>+I247/H247</f>
        <v>0.26</v>
      </c>
      <c r="K247" s="218"/>
      <c r="L247" s="218"/>
      <c r="M247" s="218" t="e">
        <v>#DIV/0!</v>
      </c>
      <c r="N247" s="245" t="s">
        <v>715</v>
      </c>
      <c r="O247" s="223" t="s">
        <v>507</v>
      </c>
    </row>
    <row r="248" spans="1:15" ht="14.25" customHeight="1" x14ac:dyDescent="0.25">
      <c r="A248" s="243" t="s">
        <v>471</v>
      </c>
      <c r="B248" s="753"/>
      <c r="C248" s="694"/>
      <c r="D248" s="694"/>
      <c r="E248" s="694"/>
      <c r="F248" s="694"/>
      <c r="G248" s="694"/>
      <c r="H248" s="227">
        <v>100</v>
      </c>
      <c r="I248" s="236">
        <v>43</v>
      </c>
      <c r="J248" s="221">
        <f t="shared" si="1"/>
        <v>0.43</v>
      </c>
      <c r="K248" s="218"/>
      <c r="L248" s="218"/>
      <c r="M248" s="218" t="e">
        <v>#DIV/0!</v>
      </c>
      <c r="N248" s="245" t="s">
        <v>710</v>
      </c>
      <c r="O248" s="223" t="s">
        <v>507</v>
      </c>
    </row>
    <row r="249" spans="1:15" ht="14.25" customHeight="1" x14ac:dyDescent="0.25">
      <c r="A249" s="243" t="s">
        <v>458</v>
      </c>
      <c r="B249" s="753"/>
      <c r="C249" s="694"/>
      <c r="D249" s="694"/>
      <c r="E249" s="694"/>
      <c r="F249" s="694"/>
      <c r="G249" s="694"/>
      <c r="H249" s="227">
        <v>100</v>
      </c>
      <c r="I249" s="236">
        <v>89</v>
      </c>
      <c r="J249" s="221">
        <f t="shared" si="1"/>
        <v>0.89</v>
      </c>
      <c r="K249" s="218"/>
      <c r="L249" s="218"/>
      <c r="M249" s="218" t="e">
        <v>#DIV/0!</v>
      </c>
      <c r="N249" s="246" t="s">
        <v>719</v>
      </c>
      <c r="O249" s="223" t="s">
        <v>507</v>
      </c>
    </row>
    <row r="250" spans="1:15" ht="14.25" customHeight="1" x14ac:dyDescent="0.25">
      <c r="A250" s="243" t="s">
        <v>459</v>
      </c>
      <c r="B250" s="753"/>
      <c r="C250" s="694"/>
      <c r="D250" s="694"/>
      <c r="E250" s="694"/>
      <c r="F250" s="694"/>
      <c r="G250" s="694"/>
      <c r="H250" s="227">
        <v>110</v>
      </c>
      <c r="I250" s="236">
        <v>109</v>
      </c>
      <c r="J250" s="221">
        <f t="shared" si="1"/>
        <v>0.99090909090909096</v>
      </c>
      <c r="K250" s="218"/>
      <c r="L250" s="218"/>
      <c r="M250" s="218" t="e">
        <v>#DIV/0!</v>
      </c>
      <c r="N250" s="246" t="s">
        <v>731</v>
      </c>
      <c r="O250" s="223" t="s">
        <v>507</v>
      </c>
    </row>
    <row r="251" spans="1:15" ht="14.25" customHeight="1" x14ac:dyDescent="0.25">
      <c r="A251" s="243" t="s">
        <v>460</v>
      </c>
      <c r="B251" s="753"/>
      <c r="C251" s="694"/>
      <c r="D251" s="694"/>
      <c r="E251" s="694"/>
      <c r="F251" s="694"/>
      <c r="G251" s="694"/>
      <c r="H251" s="227">
        <v>110</v>
      </c>
      <c r="I251" s="236">
        <v>110</v>
      </c>
      <c r="J251" s="221">
        <f t="shared" ref="J251" si="3">+I251/H251</f>
        <v>1</v>
      </c>
      <c r="K251" s="218"/>
      <c r="L251" s="218"/>
      <c r="M251" s="218" t="e">
        <v>#DIV/0!</v>
      </c>
      <c r="N251" s="246" t="s">
        <v>736</v>
      </c>
      <c r="O251" s="223" t="s">
        <v>507</v>
      </c>
    </row>
    <row r="252" spans="1:15" ht="14.25" customHeight="1" x14ac:dyDescent="0.25">
      <c r="A252" s="243" t="s">
        <v>461</v>
      </c>
      <c r="B252" s="753"/>
      <c r="C252" s="694"/>
      <c r="D252" s="694"/>
      <c r="E252" s="694"/>
      <c r="F252" s="694"/>
      <c r="G252" s="694"/>
      <c r="H252" s="227">
        <v>110</v>
      </c>
      <c r="I252" s="236">
        <v>110</v>
      </c>
      <c r="J252" s="221">
        <f t="shared" si="1"/>
        <v>1</v>
      </c>
      <c r="K252" s="218"/>
      <c r="L252" s="218"/>
      <c r="M252" s="218" t="e">
        <v>#DIV/0!</v>
      </c>
      <c r="N252" s="286" t="s">
        <v>738</v>
      </c>
      <c r="O252" s="223" t="s">
        <v>507</v>
      </c>
    </row>
    <row r="253" spans="1:15" ht="14.25" customHeight="1" x14ac:dyDescent="0.25">
      <c r="A253" s="243" t="s">
        <v>463</v>
      </c>
      <c r="B253" s="753"/>
      <c r="C253" s="694"/>
      <c r="D253" s="694"/>
      <c r="E253" s="694"/>
      <c r="F253" s="694"/>
      <c r="G253" s="694"/>
      <c r="H253" s="227">
        <v>110</v>
      </c>
      <c r="I253" s="236">
        <v>110</v>
      </c>
      <c r="J253" s="221">
        <f t="shared" si="1"/>
        <v>1</v>
      </c>
      <c r="K253" s="218"/>
      <c r="L253" s="218"/>
      <c r="M253" s="218" t="e">
        <v>#DIV/0!</v>
      </c>
      <c r="N253" s="245" t="s">
        <v>745</v>
      </c>
      <c r="O253" s="223" t="s">
        <v>507</v>
      </c>
    </row>
    <row r="254" spans="1:15" ht="14.25" customHeight="1" x14ac:dyDescent="0.25">
      <c r="A254" s="243" t="s">
        <v>464</v>
      </c>
      <c r="B254" s="753"/>
      <c r="C254" s="694"/>
      <c r="D254" s="694"/>
      <c r="E254" s="694"/>
      <c r="F254" s="694"/>
      <c r="G254" s="694"/>
      <c r="H254" s="227">
        <v>110</v>
      </c>
      <c r="I254" s="236">
        <v>110</v>
      </c>
      <c r="J254" s="221">
        <f t="shared" si="1"/>
        <v>1</v>
      </c>
      <c r="K254" s="218"/>
      <c r="L254" s="218"/>
      <c r="M254" s="218" t="e">
        <v>#DIV/0!</v>
      </c>
      <c r="N254" s="245" t="s">
        <v>745</v>
      </c>
      <c r="O254" s="223" t="s">
        <v>507</v>
      </c>
    </row>
    <row r="255" spans="1:15" ht="14.25" customHeight="1" x14ac:dyDescent="0.25">
      <c r="A255" s="243" t="s">
        <v>466</v>
      </c>
      <c r="B255" s="753"/>
      <c r="C255" s="746" t="s">
        <v>496</v>
      </c>
      <c r="D255" s="746" t="s">
        <v>497</v>
      </c>
      <c r="E255" s="746" t="s">
        <v>627</v>
      </c>
      <c r="F255" s="746">
        <v>100</v>
      </c>
      <c r="G255" s="746">
        <v>500</v>
      </c>
      <c r="H255" s="227">
        <v>52</v>
      </c>
      <c r="I255" s="236">
        <v>0</v>
      </c>
      <c r="J255" s="221">
        <f t="shared" si="1"/>
        <v>0</v>
      </c>
      <c r="K255" s="218"/>
      <c r="L255" s="218"/>
      <c r="M255" s="218" t="e">
        <v>#DIV/0!</v>
      </c>
      <c r="N255" s="245" t="s">
        <v>633</v>
      </c>
      <c r="O255" s="223" t="s">
        <v>507</v>
      </c>
    </row>
    <row r="256" spans="1:15" ht="14.25" customHeight="1" x14ac:dyDescent="0.25">
      <c r="A256" s="243" t="s">
        <v>467</v>
      </c>
      <c r="B256" s="753"/>
      <c r="C256" s="694"/>
      <c r="D256" s="694"/>
      <c r="E256" s="694"/>
      <c r="F256" s="694"/>
      <c r="G256" s="694"/>
      <c r="H256" s="218">
        <v>52</v>
      </c>
      <c r="I256" s="236">
        <v>0</v>
      </c>
      <c r="J256" s="221">
        <f t="shared" si="1"/>
        <v>0</v>
      </c>
      <c r="K256" s="218"/>
      <c r="L256" s="218"/>
      <c r="M256" s="218" t="e">
        <v>#DIV/0!</v>
      </c>
      <c r="N256" s="245" t="s">
        <v>634</v>
      </c>
      <c r="O256" s="223" t="s">
        <v>507</v>
      </c>
    </row>
    <row r="257" spans="1:15" ht="14.25" customHeight="1" x14ac:dyDescent="0.25">
      <c r="A257" s="243" t="s">
        <v>468</v>
      </c>
      <c r="B257" s="753"/>
      <c r="C257" s="694"/>
      <c r="D257" s="694"/>
      <c r="E257" s="694"/>
      <c r="F257" s="694"/>
      <c r="G257" s="694"/>
      <c r="H257" s="218">
        <v>52</v>
      </c>
      <c r="I257" s="236">
        <v>9</v>
      </c>
      <c r="J257" s="221">
        <f t="shared" si="1"/>
        <v>0.17307692307692307</v>
      </c>
      <c r="K257" s="218"/>
      <c r="L257" s="218"/>
      <c r="M257" s="218" t="e">
        <v>#DIV/0!</v>
      </c>
      <c r="N257" s="245" t="s">
        <v>635</v>
      </c>
      <c r="O257" s="223" t="s">
        <v>507</v>
      </c>
    </row>
    <row r="258" spans="1:15" ht="21" customHeight="1" x14ac:dyDescent="0.25">
      <c r="A258" s="243" t="s">
        <v>469</v>
      </c>
      <c r="B258" s="753"/>
      <c r="C258" s="694"/>
      <c r="D258" s="694"/>
      <c r="E258" s="694"/>
      <c r="F258" s="694"/>
      <c r="G258" s="694"/>
      <c r="H258" s="218">
        <v>52</v>
      </c>
      <c r="I258" s="236">
        <v>16</v>
      </c>
      <c r="J258" s="221">
        <f t="shared" si="1"/>
        <v>0.30769230769230771</v>
      </c>
      <c r="K258" s="218"/>
      <c r="L258" s="218"/>
      <c r="M258" s="218" t="e">
        <v>#DIV/0!</v>
      </c>
      <c r="N258" s="247" t="s">
        <v>636</v>
      </c>
      <c r="O258" s="223" t="s">
        <v>507</v>
      </c>
    </row>
    <row r="259" spans="1:15" ht="14.25" customHeight="1" x14ac:dyDescent="0.25">
      <c r="A259" s="243" t="s">
        <v>470</v>
      </c>
      <c r="B259" s="753"/>
      <c r="C259" s="694"/>
      <c r="D259" s="694"/>
      <c r="E259" s="694"/>
      <c r="F259" s="694"/>
      <c r="G259" s="694"/>
      <c r="H259" s="218">
        <v>52</v>
      </c>
      <c r="I259" s="236">
        <v>11</v>
      </c>
      <c r="J259" s="221">
        <f t="shared" si="1"/>
        <v>0.21153846153846154</v>
      </c>
      <c r="K259" s="218"/>
      <c r="L259" s="218"/>
      <c r="M259" s="218" t="e">
        <v>#DIV/0!</v>
      </c>
      <c r="N259" s="245" t="s">
        <v>716</v>
      </c>
      <c r="O259" s="223" t="s">
        <v>507</v>
      </c>
    </row>
    <row r="260" spans="1:15" ht="14.25" customHeight="1" x14ac:dyDescent="0.25">
      <c r="A260" s="243" t="s">
        <v>471</v>
      </c>
      <c r="B260" s="753"/>
      <c r="C260" s="694"/>
      <c r="D260" s="694"/>
      <c r="E260" s="694"/>
      <c r="F260" s="694"/>
      <c r="G260" s="694"/>
      <c r="H260" s="218">
        <v>52</v>
      </c>
      <c r="I260" s="236">
        <v>31</v>
      </c>
      <c r="J260" s="221">
        <f t="shared" si="1"/>
        <v>0.59615384615384615</v>
      </c>
      <c r="K260" s="218"/>
      <c r="L260" s="218"/>
      <c r="M260" s="218" t="e">
        <v>#DIV/0!</v>
      </c>
      <c r="N260" s="245" t="s">
        <v>713</v>
      </c>
      <c r="O260" s="223" t="s">
        <v>507</v>
      </c>
    </row>
    <row r="261" spans="1:15" ht="14.25" customHeight="1" x14ac:dyDescent="0.25">
      <c r="A261" s="243" t="s">
        <v>458</v>
      </c>
      <c r="B261" s="753"/>
      <c r="C261" s="694"/>
      <c r="D261" s="694"/>
      <c r="E261" s="694"/>
      <c r="F261" s="694"/>
      <c r="G261" s="694"/>
      <c r="H261" s="218">
        <v>52</v>
      </c>
      <c r="I261" s="238">
        <v>36</v>
      </c>
      <c r="J261" s="221">
        <f t="shared" si="1"/>
        <v>0.69230769230769229</v>
      </c>
      <c r="K261" s="218"/>
      <c r="L261" s="218"/>
      <c r="M261" s="218" t="e">
        <v>#DIV/0!</v>
      </c>
      <c r="N261" s="248" t="s">
        <v>721</v>
      </c>
      <c r="O261" s="231" t="s">
        <v>507</v>
      </c>
    </row>
    <row r="262" spans="1:15" ht="14.25" customHeight="1" x14ac:dyDescent="0.25">
      <c r="A262" s="243" t="s">
        <v>459</v>
      </c>
      <c r="B262" s="753"/>
      <c r="C262" s="694"/>
      <c r="D262" s="694"/>
      <c r="E262" s="694"/>
      <c r="F262" s="694"/>
      <c r="G262" s="694"/>
      <c r="H262" s="218">
        <v>52</v>
      </c>
      <c r="I262" s="234">
        <v>46</v>
      </c>
      <c r="J262" s="221">
        <f t="shared" si="1"/>
        <v>0.88461538461538458</v>
      </c>
      <c r="K262" s="218"/>
      <c r="L262" s="218"/>
      <c r="M262" s="218" t="e">
        <v>#DIV/0!</v>
      </c>
      <c r="N262" s="248" t="s">
        <v>732</v>
      </c>
      <c r="O262" s="223" t="s">
        <v>507</v>
      </c>
    </row>
    <row r="263" spans="1:15" ht="14.25" customHeight="1" x14ac:dyDescent="0.25">
      <c r="A263" s="243" t="s">
        <v>460</v>
      </c>
      <c r="B263" s="753"/>
      <c r="C263" s="694"/>
      <c r="D263" s="694"/>
      <c r="E263" s="694"/>
      <c r="F263" s="694"/>
      <c r="G263" s="694"/>
      <c r="H263" s="218">
        <v>52</v>
      </c>
      <c r="I263" s="234">
        <v>51</v>
      </c>
      <c r="J263" s="221">
        <f t="shared" si="1"/>
        <v>0.98076923076923073</v>
      </c>
      <c r="K263" s="218"/>
      <c r="L263" s="218"/>
      <c r="M263" s="218" t="e">
        <v>#DIV/0!</v>
      </c>
      <c r="N263" s="247" t="s">
        <v>737</v>
      </c>
      <c r="O263" s="223" t="s">
        <v>507</v>
      </c>
    </row>
    <row r="264" spans="1:15" ht="14.25" customHeight="1" x14ac:dyDescent="0.25">
      <c r="A264" s="243" t="s">
        <v>461</v>
      </c>
      <c r="B264" s="753"/>
      <c r="C264" s="694"/>
      <c r="D264" s="694"/>
      <c r="E264" s="694"/>
      <c r="F264" s="694"/>
      <c r="G264" s="694"/>
      <c r="H264" s="218">
        <v>52</v>
      </c>
      <c r="I264" s="234">
        <v>52</v>
      </c>
      <c r="J264" s="221">
        <f t="shared" si="1"/>
        <v>1</v>
      </c>
      <c r="K264" s="218"/>
      <c r="L264" s="218"/>
      <c r="M264" s="218" t="e">
        <v>#DIV/0!</v>
      </c>
      <c r="N264" s="247" t="s">
        <v>742</v>
      </c>
      <c r="O264" s="223" t="s">
        <v>507</v>
      </c>
    </row>
    <row r="265" spans="1:15" ht="14.25" customHeight="1" x14ac:dyDescent="0.25">
      <c r="A265" s="243" t="s">
        <v>463</v>
      </c>
      <c r="B265" s="753"/>
      <c r="C265" s="694"/>
      <c r="D265" s="694"/>
      <c r="E265" s="694"/>
      <c r="F265" s="694"/>
      <c r="G265" s="694"/>
      <c r="H265" s="218">
        <v>52</v>
      </c>
      <c r="I265" s="234">
        <v>52</v>
      </c>
      <c r="J265" s="221">
        <f t="shared" si="1"/>
        <v>1</v>
      </c>
      <c r="K265" s="218"/>
      <c r="L265" s="218"/>
      <c r="M265" s="218" t="e">
        <v>#DIV/0!</v>
      </c>
      <c r="N265" s="248" t="s">
        <v>746</v>
      </c>
      <c r="O265" s="223" t="s">
        <v>507</v>
      </c>
    </row>
    <row r="266" spans="1:15" ht="14.25" customHeight="1" x14ac:dyDescent="0.25">
      <c r="A266" s="243" t="s">
        <v>464</v>
      </c>
      <c r="B266" s="753"/>
      <c r="C266" s="694"/>
      <c r="D266" s="694"/>
      <c r="E266" s="694"/>
      <c r="F266" s="694"/>
      <c r="G266" s="694"/>
      <c r="H266" s="218">
        <v>52</v>
      </c>
      <c r="I266" s="234">
        <v>52</v>
      </c>
      <c r="J266" s="221">
        <f t="shared" si="1"/>
        <v>1</v>
      </c>
      <c r="K266" s="218"/>
      <c r="L266" s="218"/>
      <c r="M266" s="218" t="e">
        <v>#DIV/0!</v>
      </c>
      <c r="N266" s="248" t="s">
        <v>746</v>
      </c>
      <c r="O266" s="223" t="s">
        <v>507</v>
      </c>
    </row>
    <row r="267" spans="1:15" ht="14.25" customHeight="1" x14ac:dyDescent="0.25">
      <c r="A267" s="243" t="s">
        <v>466</v>
      </c>
      <c r="B267" s="754" t="s">
        <v>498</v>
      </c>
      <c r="C267" s="746" t="s">
        <v>499</v>
      </c>
      <c r="D267" s="746" t="s">
        <v>541</v>
      </c>
      <c r="E267" s="746" t="s">
        <v>725</v>
      </c>
      <c r="F267" s="746">
        <v>100</v>
      </c>
      <c r="G267" s="746">
        <v>1</v>
      </c>
      <c r="H267" s="227">
        <v>0</v>
      </c>
      <c r="I267" s="236">
        <v>0</v>
      </c>
      <c r="J267" s="221" t="e">
        <f t="shared" si="1"/>
        <v>#DIV/0!</v>
      </c>
      <c r="K267" s="218"/>
      <c r="L267" s="218"/>
      <c r="M267" s="218" t="e">
        <v>#DIV/0!</v>
      </c>
      <c r="N267" s="245" t="s">
        <v>709</v>
      </c>
      <c r="O267" s="223" t="s">
        <v>507</v>
      </c>
    </row>
    <row r="268" spans="1:15" ht="14.25" customHeight="1" x14ac:dyDescent="0.25">
      <c r="A268" s="243" t="s">
        <v>467</v>
      </c>
      <c r="B268" s="755"/>
      <c r="C268" s="694"/>
      <c r="D268" s="694"/>
      <c r="E268" s="694"/>
      <c r="F268" s="694"/>
      <c r="G268" s="694"/>
      <c r="H268" s="218">
        <v>0</v>
      </c>
      <c r="I268" s="236">
        <v>0</v>
      </c>
      <c r="J268" s="221" t="e">
        <f t="shared" si="1"/>
        <v>#DIV/0!</v>
      </c>
      <c r="K268" s="218"/>
      <c r="L268" s="218"/>
      <c r="M268" s="218" t="e">
        <v>#DIV/0!</v>
      </c>
      <c r="N268" s="245" t="s">
        <v>709</v>
      </c>
      <c r="O268" s="223" t="s">
        <v>507</v>
      </c>
    </row>
    <row r="269" spans="1:15" ht="14.25" customHeight="1" x14ac:dyDescent="0.25">
      <c r="A269" s="243" t="s">
        <v>468</v>
      </c>
      <c r="B269" s="755"/>
      <c r="C269" s="694"/>
      <c r="D269" s="694"/>
      <c r="E269" s="694"/>
      <c r="F269" s="694"/>
      <c r="G269" s="694"/>
      <c r="H269" s="218">
        <v>0</v>
      </c>
      <c r="I269" s="236">
        <v>0</v>
      </c>
      <c r="J269" s="221" t="e">
        <f t="shared" si="1"/>
        <v>#DIV/0!</v>
      </c>
      <c r="K269" s="218"/>
      <c r="L269" s="218"/>
      <c r="M269" s="218" t="e">
        <v>#DIV/0!</v>
      </c>
      <c r="N269" s="245" t="s">
        <v>709</v>
      </c>
      <c r="O269" s="223" t="s">
        <v>507</v>
      </c>
    </row>
    <row r="270" spans="1:15" ht="14.25" customHeight="1" x14ac:dyDescent="0.25">
      <c r="A270" s="243" t="s">
        <v>469</v>
      </c>
      <c r="B270" s="755"/>
      <c r="C270" s="694"/>
      <c r="D270" s="694"/>
      <c r="E270" s="694"/>
      <c r="F270" s="694"/>
      <c r="G270" s="694"/>
      <c r="H270" s="218">
        <v>0</v>
      </c>
      <c r="I270" s="236">
        <v>0</v>
      </c>
      <c r="J270" s="221" t="e">
        <f t="shared" si="1"/>
        <v>#DIV/0!</v>
      </c>
      <c r="K270" s="218"/>
      <c r="L270" s="218"/>
      <c r="M270" s="218" t="e">
        <v>#DIV/0!</v>
      </c>
      <c r="N270" s="246" t="s">
        <v>709</v>
      </c>
      <c r="O270" s="223" t="s">
        <v>507</v>
      </c>
    </row>
    <row r="271" spans="1:15" ht="14.25" customHeight="1" x14ac:dyDescent="0.25">
      <c r="A271" s="243" t="s">
        <v>470</v>
      </c>
      <c r="B271" s="755"/>
      <c r="C271" s="694"/>
      <c r="D271" s="694"/>
      <c r="E271" s="694"/>
      <c r="F271" s="694"/>
      <c r="G271" s="694"/>
      <c r="H271" s="218">
        <v>0</v>
      </c>
      <c r="I271" s="236">
        <v>0</v>
      </c>
      <c r="J271" s="221" t="e">
        <f t="shared" si="1"/>
        <v>#DIV/0!</v>
      </c>
      <c r="K271" s="218"/>
      <c r="L271" s="218"/>
      <c r="M271" s="218" t="e">
        <v>#DIV/0!</v>
      </c>
      <c r="N271" s="245" t="s">
        <v>709</v>
      </c>
      <c r="O271" s="223" t="s">
        <v>507</v>
      </c>
    </row>
    <row r="272" spans="1:15" ht="14.25" customHeight="1" x14ac:dyDescent="0.25">
      <c r="A272" s="243" t="s">
        <v>471</v>
      </c>
      <c r="B272" s="755"/>
      <c r="C272" s="694"/>
      <c r="D272" s="694"/>
      <c r="E272" s="694"/>
      <c r="F272" s="694"/>
      <c r="G272" s="694"/>
      <c r="H272" s="218">
        <v>0</v>
      </c>
      <c r="I272" s="236">
        <v>0</v>
      </c>
      <c r="J272" s="221" t="e">
        <f t="shared" si="1"/>
        <v>#DIV/0!</v>
      </c>
      <c r="K272" s="218"/>
      <c r="L272" s="218"/>
      <c r="M272" s="218" t="e">
        <v>#DIV/0!</v>
      </c>
      <c r="N272" s="245" t="s">
        <v>709</v>
      </c>
      <c r="O272" s="223" t="s">
        <v>507</v>
      </c>
    </row>
    <row r="273" spans="1:15" ht="14.25" customHeight="1" x14ac:dyDescent="0.25">
      <c r="A273" s="243" t="s">
        <v>458</v>
      </c>
      <c r="B273" s="755"/>
      <c r="C273" s="694"/>
      <c r="D273" s="694"/>
      <c r="E273" s="694"/>
      <c r="F273" s="694"/>
      <c r="G273" s="694"/>
      <c r="H273" s="218">
        <v>0</v>
      </c>
      <c r="I273" s="236">
        <v>0</v>
      </c>
      <c r="J273" s="221" t="e">
        <f t="shared" si="1"/>
        <v>#DIV/0!</v>
      </c>
      <c r="K273" s="218"/>
      <c r="L273" s="218"/>
      <c r="M273" s="218" t="e">
        <v>#DIV/0!</v>
      </c>
      <c r="N273" s="247" t="s">
        <v>709</v>
      </c>
      <c r="O273" s="223" t="s">
        <v>507</v>
      </c>
    </row>
    <row r="274" spans="1:15" ht="14.25" customHeight="1" x14ac:dyDescent="0.25">
      <c r="A274" s="243" t="s">
        <v>459</v>
      </c>
      <c r="B274" s="755"/>
      <c r="C274" s="694"/>
      <c r="D274" s="694"/>
      <c r="E274" s="694"/>
      <c r="F274" s="694"/>
      <c r="G274" s="694"/>
      <c r="H274" s="218">
        <v>0</v>
      </c>
      <c r="I274" s="236">
        <v>0</v>
      </c>
      <c r="J274" s="221" t="e">
        <f t="shared" si="1"/>
        <v>#DIV/0!</v>
      </c>
      <c r="K274" s="218"/>
      <c r="L274" s="218"/>
      <c r="M274" s="218" t="e">
        <v>#DIV/0!</v>
      </c>
      <c r="N274" s="247" t="s">
        <v>709</v>
      </c>
      <c r="O274" s="223" t="s">
        <v>507</v>
      </c>
    </row>
    <row r="275" spans="1:15" ht="14.25" customHeight="1" x14ac:dyDescent="0.25">
      <c r="A275" s="243" t="s">
        <v>460</v>
      </c>
      <c r="B275" s="755"/>
      <c r="C275" s="694"/>
      <c r="D275" s="694"/>
      <c r="E275" s="694"/>
      <c r="F275" s="694"/>
      <c r="G275" s="694"/>
      <c r="H275" s="218">
        <v>0</v>
      </c>
      <c r="I275" s="236">
        <v>0</v>
      </c>
      <c r="J275" s="221" t="e">
        <f t="shared" si="1"/>
        <v>#DIV/0!</v>
      </c>
      <c r="K275" s="218"/>
      <c r="L275" s="218"/>
      <c r="M275" s="218" t="e">
        <v>#DIV/0!</v>
      </c>
      <c r="N275" s="247" t="s">
        <v>709</v>
      </c>
      <c r="O275" s="223" t="s">
        <v>507</v>
      </c>
    </row>
    <row r="276" spans="1:15" ht="14.25" customHeight="1" x14ac:dyDescent="0.25">
      <c r="A276" s="243" t="s">
        <v>461</v>
      </c>
      <c r="B276" s="755"/>
      <c r="C276" s="694"/>
      <c r="D276" s="694"/>
      <c r="E276" s="694"/>
      <c r="F276" s="694"/>
      <c r="G276" s="694"/>
      <c r="H276" s="218">
        <v>0</v>
      </c>
      <c r="I276" s="236">
        <v>0</v>
      </c>
      <c r="J276" s="221" t="e">
        <f t="shared" si="1"/>
        <v>#DIV/0!</v>
      </c>
      <c r="K276" s="218"/>
      <c r="L276" s="218"/>
      <c r="M276" s="218" t="e">
        <v>#DIV/0!</v>
      </c>
      <c r="N276" s="247" t="s">
        <v>709</v>
      </c>
      <c r="O276" s="223" t="s">
        <v>507</v>
      </c>
    </row>
    <row r="277" spans="1:15" ht="14.25" customHeight="1" x14ac:dyDescent="0.25">
      <c r="A277" s="243" t="s">
        <v>463</v>
      </c>
      <c r="B277" s="755"/>
      <c r="C277" s="694"/>
      <c r="D277" s="694"/>
      <c r="E277" s="694"/>
      <c r="F277" s="694"/>
      <c r="G277" s="694"/>
      <c r="H277" s="218">
        <v>0</v>
      </c>
      <c r="I277" s="236">
        <v>0</v>
      </c>
      <c r="J277" s="221" t="e">
        <f t="shared" si="1"/>
        <v>#DIV/0!</v>
      </c>
      <c r="K277" s="218"/>
      <c r="L277" s="218"/>
      <c r="M277" s="218" t="e">
        <v>#DIV/0!</v>
      </c>
      <c r="N277" s="246" t="s">
        <v>709</v>
      </c>
      <c r="O277" s="223" t="s">
        <v>507</v>
      </c>
    </row>
    <row r="278" spans="1:15" ht="14.25" customHeight="1" x14ac:dyDescent="0.25">
      <c r="A278" s="243" t="s">
        <v>464</v>
      </c>
      <c r="B278" s="755"/>
      <c r="C278" s="694"/>
      <c r="D278" s="694"/>
      <c r="E278" s="694"/>
      <c r="F278" s="694"/>
      <c r="G278" s="694"/>
      <c r="H278" s="218">
        <v>0</v>
      </c>
      <c r="I278" s="236">
        <v>0</v>
      </c>
      <c r="J278" s="221" t="e">
        <f t="shared" si="1"/>
        <v>#DIV/0!</v>
      </c>
      <c r="K278" s="218"/>
      <c r="L278" s="218"/>
      <c r="M278" s="218" t="e">
        <v>#DIV/0!</v>
      </c>
      <c r="N278" s="246" t="s">
        <v>709</v>
      </c>
      <c r="O278" s="223" t="s">
        <v>507</v>
      </c>
    </row>
    <row r="279" spans="1:15" ht="14.25" customHeight="1" x14ac:dyDescent="0.25">
      <c r="A279" s="243" t="s">
        <v>466</v>
      </c>
      <c r="B279" s="754" t="s">
        <v>498</v>
      </c>
      <c r="C279" s="746" t="s">
        <v>553</v>
      </c>
      <c r="D279" s="746" t="s">
        <v>554</v>
      </c>
      <c r="E279" s="746" t="s">
        <v>726</v>
      </c>
      <c r="F279" s="746">
        <v>100</v>
      </c>
      <c r="G279" s="746">
        <v>1000</v>
      </c>
      <c r="H279" s="227">
        <v>0</v>
      </c>
      <c r="I279" s="236">
        <v>0</v>
      </c>
      <c r="J279" s="221" t="e">
        <f t="shared" si="1"/>
        <v>#DIV/0!</v>
      </c>
      <c r="K279" s="218"/>
      <c r="L279" s="218"/>
      <c r="M279" s="218" t="e">
        <v>#DIV/0!</v>
      </c>
      <c r="N279" s="245" t="s">
        <v>637</v>
      </c>
      <c r="O279" s="223" t="s">
        <v>509</v>
      </c>
    </row>
    <row r="280" spans="1:15" ht="14.25" customHeight="1" x14ac:dyDescent="0.25">
      <c r="A280" s="243" t="s">
        <v>467</v>
      </c>
      <c r="B280" s="755"/>
      <c r="C280" s="694"/>
      <c r="D280" s="694"/>
      <c r="E280" s="694"/>
      <c r="F280" s="694"/>
      <c r="G280" s="694"/>
      <c r="H280" s="218">
        <v>0</v>
      </c>
      <c r="I280" s="236">
        <v>0</v>
      </c>
      <c r="J280" s="221" t="e">
        <f t="shared" si="1"/>
        <v>#DIV/0!</v>
      </c>
      <c r="K280" s="218"/>
      <c r="L280" s="218"/>
      <c r="M280" s="218" t="e">
        <v>#DIV/0!</v>
      </c>
      <c r="N280" s="245" t="s">
        <v>638</v>
      </c>
      <c r="O280" s="223" t="s">
        <v>507</v>
      </c>
    </row>
    <row r="281" spans="1:15" ht="14.25" customHeight="1" x14ac:dyDescent="0.25">
      <c r="A281" s="243" t="s">
        <v>468</v>
      </c>
      <c r="B281" s="755"/>
      <c r="C281" s="694"/>
      <c r="D281" s="694"/>
      <c r="E281" s="694"/>
      <c r="F281" s="694"/>
      <c r="G281" s="694"/>
      <c r="H281" s="218">
        <v>0</v>
      </c>
      <c r="I281" s="236">
        <v>0</v>
      </c>
      <c r="J281" s="221" t="e">
        <f t="shared" si="1"/>
        <v>#DIV/0!</v>
      </c>
      <c r="K281" s="218"/>
      <c r="L281" s="218"/>
      <c r="M281" s="218" t="e">
        <v>#DIV/0!</v>
      </c>
      <c r="N281" s="245" t="s">
        <v>639</v>
      </c>
      <c r="O281" s="223" t="s">
        <v>507</v>
      </c>
    </row>
    <row r="282" spans="1:15" ht="14.25" customHeight="1" x14ac:dyDescent="0.25">
      <c r="A282" s="243" t="s">
        <v>469</v>
      </c>
      <c r="B282" s="755"/>
      <c r="C282" s="694"/>
      <c r="D282" s="694"/>
      <c r="E282" s="694"/>
      <c r="F282" s="694"/>
      <c r="G282" s="694"/>
      <c r="H282" s="218">
        <v>0</v>
      </c>
      <c r="I282" s="236">
        <v>0</v>
      </c>
      <c r="J282" s="221" t="e">
        <f t="shared" si="1"/>
        <v>#DIV/0!</v>
      </c>
      <c r="K282" s="218"/>
      <c r="L282" s="218"/>
      <c r="M282" s="218" t="e">
        <v>#DIV/0!</v>
      </c>
      <c r="N282" s="246" t="s">
        <v>610</v>
      </c>
      <c r="O282" s="223" t="s">
        <v>507</v>
      </c>
    </row>
    <row r="283" spans="1:15" ht="14.25" customHeight="1" x14ac:dyDescent="0.25">
      <c r="A283" s="243" t="s">
        <v>470</v>
      </c>
      <c r="B283" s="755"/>
      <c r="C283" s="694"/>
      <c r="D283" s="694"/>
      <c r="E283" s="694"/>
      <c r="F283" s="694"/>
      <c r="G283" s="694"/>
      <c r="H283" s="227">
        <v>426.8</v>
      </c>
      <c r="I283" s="236">
        <v>219.8</v>
      </c>
      <c r="J283" s="221">
        <f t="shared" si="1"/>
        <v>0.51499531396438614</v>
      </c>
      <c r="K283" s="218"/>
      <c r="L283" s="218"/>
      <c r="M283" s="218" t="e">
        <v>#DIV/0!</v>
      </c>
      <c r="N283" s="245" t="s">
        <v>717</v>
      </c>
      <c r="O283" s="223" t="s">
        <v>507</v>
      </c>
    </row>
    <row r="284" spans="1:15" ht="14.25" customHeight="1" x14ac:dyDescent="0.25">
      <c r="A284" s="243" t="s">
        <v>471</v>
      </c>
      <c r="B284" s="755"/>
      <c r="C284" s="694"/>
      <c r="D284" s="694"/>
      <c r="E284" s="694"/>
      <c r="F284" s="694"/>
      <c r="G284" s="694"/>
      <c r="H284" s="227">
        <v>426.8</v>
      </c>
      <c r="I284" s="236">
        <v>426.8</v>
      </c>
      <c r="J284" s="221">
        <f t="shared" si="1"/>
        <v>1</v>
      </c>
      <c r="K284" s="218"/>
      <c r="L284" s="218"/>
      <c r="M284" s="218" t="e">
        <v>#DIV/0!</v>
      </c>
      <c r="N284" s="245" t="s">
        <v>711</v>
      </c>
      <c r="O284" s="223" t="s">
        <v>507</v>
      </c>
    </row>
    <row r="285" spans="1:15" ht="14.25" customHeight="1" x14ac:dyDescent="0.25">
      <c r="A285" s="243" t="s">
        <v>458</v>
      </c>
      <c r="B285" s="755"/>
      <c r="C285" s="694"/>
      <c r="D285" s="694"/>
      <c r="E285" s="694"/>
      <c r="F285" s="694"/>
      <c r="G285" s="694"/>
      <c r="H285" s="227">
        <v>426.8</v>
      </c>
      <c r="I285" s="236">
        <v>426.8</v>
      </c>
      <c r="J285" s="221">
        <f t="shared" si="1"/>
        <v>1</v>
      </c>
      <c r="K285" s="218"/>
      <c r="L285" s="218"/>
      <c r="M285" s="218" t="e">
        <v>#DIV/0!</v>
      </c>
      <c r="N285" s="247" t="s">
        <v>723</v>
      </c>
      <c r="O285" s="223" t="s">
        <v>507</v>
      </c>
    </row>
    <row r="286" spans="1:15" ht="14.25" customHeight="1" x14ac:dyDescent="0.25">
      <c r="A286" s="243" t="s">
        <v>459</v>
      </c>
      <c r="B286" s="755"/>
      <c r="C286" s="694"/>
      <c r="D286" s="694"/>
      <c r="E286" s="694"/>
      <c r="F286" s="694"/>
      <c r="G286" s="694"/>
      <c r="H286" s="227">
        <v>426.8</v>
      </c>
      <c r="I286" s="236">
        <v>426.8</v>
      </c>
      <c r="J286" s="221">
        <f t="shared" si="1"/>
        <v>1</v>
      </c>
      <c r="K286" s="218"/>
      <c r="L286" s="218"/>
      <c r="M286" s="218" t="e">
        <v>#DIV/0!</v>
      </c>
      <c r="N286" s="248" t="s">
        <v>730</v>
      </c>
      <c r="O286" s="223" t="s">
        <v>507</v>
      </c>
    </row>
    <row r="287" spans="1:15" ht="14.25" customHeight="1" x14ac:dyDescent="0.25">
      <c r="A287" s="243" t="s">
        <v>460</v>
      </c>
      <c r="B287" s="755"/>
      <c r="C287" s="694"/>
      <c r="D287" s="694"/>
      <c r="E287" s="694"/>
      <c r="F287" s="694"/>
      <c r="G287" s="694"/>
      <c r="H287" s="218">
        <v>426.8</v>
      </c>
      <c r="I287" s="234">
        <v>426.8</v>
      </c>
      <c r="J287" s="221">
        <v>1</v>
      </c>
      <c r="K287" s="218"/>
      <c r="L287" s="218"/>
      <c r="M287" s="218" t="e">
        <v>#DIV/0!</v>
      </c>
      <c r="N287" s="246" t="s">
        <v>734</v>
      </c>
      <c r="O287" s="223" t="s">
        <v>507</v>
      </c>
    </row>
    <row r="288" spans="1:15" ht="14.25" customHeight="1" x14ac:dyDescent="0.25">
      <c r="A288" s="243" t="s">
        <v>461</v>
      </c>
      <c r="B288" s="755"/>
      <c r="C288" s="694"/>
      <c r="D288" s="694"/>
      <c r="E288" s="694"/>
      <c r="F288" s="694"/>
      <c r="G288" s="694"/>
      <c r="H288" s="218">
        <v>426.8</v>
      </c>
      <c r="I288" s="234">
        <v>426.8</v>
      </c>
      <c r="J288" s="221">
        <f t="shared" si="1"/>
        <v>1</v>
      </c>
      <c r="K288" s="218"/>
      <c r="L288" s="218"/>
      <c r="M288" s="218" t="e">
        <v>#DIV/0!</v>
      </c>
      <c r="N288" s="287" t="s">
        <v>743</v>
      </c>
      <c r="O288" s="223" t="s">
        <v>507</v>
      </c>
    </row>
    <row r="289" spans="1:15" ht="14.25" customHeight="1" x14ac:dyDescent="0.25">
      <c r="A289" s="243" t="s">
        <v>463</v>
      </c>
      <c r="B289" s="755"/>
      <c r="C289" s="694"/>
      <c r="D289" s="694"/>
      <c r="E289" s="694"/>
      <c r="F289" s="694"/>
      <c r="G289" s="694"/>
      <c r="H289" s="218">
        <v>426.8</v>
      </c>
      <c r="I289" s="234">
        <v>426.8</v>
      </c>
      <c r="J289" s="221">
        <f t="shared" si="1"/>
        <v>1</v>
      </c>
      <c r="K289" s="218"/>
      <c r="L289" s="218"/>
      <c r="M289" s="218" t="e">
        <v>#DIV/0!</v>
      </c>
      <c r="N289" s="245" t="s">
        <v>747</v>
      </c>
      <c r="O289" s="223" t="s">
        <v>507</v>
      </c>
    </row>
    <row r="290" spans="1:15" ht="14.25" customHeight="1" thickBot="1" x14ac:dyDescent="0.3">
      <c r="A290" s="250" t="s">
        <v>464</v>
      </c>
      <c r="B290" s="756"/>
      <c r="C290" s="757"/>
      <c r="D290" s="757"/>
      <c r="E290" s="757"/>
      <c r="F290" s="757"/>
      <c r="G290" s="757"/>
      <c r="H290" s="218">
        <v>426.8</v>
      </c>
      <c r="I290" s="234">
        <v>426.8</v>
      </c>
      <c r="J290" s="252">
        <f t="shared" si="1"/>
        <v>1</v>
      </c>
      <c r="K290" s="251"/>
      <c r="L290" s="251"/>
      <c r="M290" s="251" t="e">
        <v>#DIV/0!</v>
      </c>
      <c r="N290" s="245" t="s">
        <v>747</v>
      </c>
      <c r="O290" s="223" t="s">
        <v>507</v>
      </c>
    </row>
    <row r="291" spans="1:15" ht="14.25" customHeight="1" x14ac:dyDescent="0.25"/>
    <row r="292" spans="1:15" ht="14.25" hidden="1" customHeight="1" x14ac:dyDescent="0.25">
      <c r="A292" s="729" t="s">
        <v>640</v>
      </c>
      <c r="B292" s="687"/>
      <c r="C292" s="687"/>
      <c r="D292" s="687"/>
      <c r="E292" s="687"/>
      <c r="F292" s="687"/>
      <c r="G292" s="687"/>
      <c r="H292" s="687"/>
      <c r="I292" s="687"/>
      <c r="J292" s="687"/>
      <c r="K292" s="687"/>
      <c r="L292" s="687"/>
      <c r="M292" s="687"/>
      <c r="N292" s="730"/>
    </row>
    <row r="293" spans="1:15" ht="14.25" hidden="1" customHeight="1" x14ac:dyDescent="0.25">
      <c r="A293" s="214" t="s">
        <v>29</v>
      </c>
      <c r="B293" s="195" t="s">
        <v>476</v>
      </c>
      <c r="C293" s="195" t="s">
        <v>477</v>
      </c>
      <c r="D293" s="195" t="s">
        <v>478</v>
      </c>
      <c r="E293" s="195" t="s">
        <v>479</v>
      </c>
      <c r="F293" s="195" t="s">
        <v>641</v>
      </c>
      <c r="G293" s="195" t="s">
        <v>481</v>
      </c>
      <c r="H293" s="195" t="s">
        <v>642</v>
      </c>
      <c r="I293" s="195" t="s">
        <v>643</v>
      </c>
      <c r="J293" s="253" t="s">
        <v>644</v>
      </c>
      <c r="K293" s="195" t="s">
        <v>485</v>
      </c>
      <c r="L293" s="195" t="s">
        <v>486</v>
      </c>
      <c r="M293" s="195" t="s">
        <v>487</v>
      </c>
      <c r="N293" s="215" t="s">
        <v>488</v>
      </c>
    </row>
    <row r="294" spans="1:15" ht="14.25" hidden="1" customHeight="1" x14ac:dyDescent="0.25">
      <c r="A294" s="187" t="s">
        <v>466</v>
      </c>
      <c r="B294" s="188"/>
      <c r="C294" s="188"/>
      <c r="D294" s="188"/>
      <c r="E294" s="188"/>
      <c r="F294" s="188"/>
      <c r="G294" s="188"/>
      <c r="H294" s="188"/>
      <c r="I294" s="188"/>
      <c r="J294" s="188" t="e">
        <v>#DIV/0!</v>
      </c>
      <c r="K294" s="188"/>
      <c r="L294" s="188"/>
      <c r="M294" s="188" t="e">
        <v>#DIV/0!</v>
      </c>
      <c r="N294" s="189"/>
    </row>
    <row r="295" spans="1:15" ht="14.25" hidden="1" customHeight="1" x14ac:dyDescent="0.25">
      <c r="A295" s="187" t="s">
        <v>467</v>
      </c>
      <c r="B295" s="188"/>
      <c r="C295" s="188"/>
      <c r="D295" s="188"/>
      <c r="E295" s="188"/>
      <c r="F295" s="188"/>
      <c r="G295" s="188"/>
      <c r="H295" s="188"/>
      <c r="I295" s="188"/>
      <c r="J295" s="188" t="e">
        <v>#DIV/0!</v>
      </c>
      <c r="K295" s="188"/>
      <c r="L295" s="188"/>
      <c r="M295" s="188" t="e">
        <v>#DIV/0!</v>
      </c>
      <c r="N295" s="189"/>
    </row>
    <row r="296" spans="1:15" ht="14.25" hidden="1" customHeight="1" x14ac:dyDescent="0.25">
      <c r="A296" s="187" t="s">
        <v>468</v>
      </c>
      <c r="B296" s="188"/>
      <c r="C296" s="188"/>
      <c r="D296" s="188"/>
      <c r="E296" s="188"/>
      <c r="F296" s="188"/>
      <c r="G296" s="188"/>
      <c r="H296" s="188"/>
      <c r="I296" s="188"/>
      <c r="J296" s="188" t="e">
        <v>#DIV/0!</v>
      </c>
      <c r="K296" s="188"/>
      <c r="L296" s="188"/>
      <c r="M296" s="188" t="e">
        <v>#DIV/0!</v>
      </c>
      <c r="N296" s="189"/>
    </row>
    <row r="297" spans="1:15" ht="14.25" hidden="1" customHeight="1" x14ac:dyDescent="0.25">
      <c r="A297" s="187" t="s">
        <v>469</v>
      </c>
      <c r="B297" s="188"/>
      <c r="C297" s="188"/>
      <c r="D297" s="188"/>
      <c r="E297" s="188"/>
      <c r="F297" s="188"/>
      <c r="G297" s="188"/>
      <c r="H297" s="188"/>
      <c r="I297" s="188"/>
      <c r="J297" s="188" t="e">
        <v>#DIV/0!</v>
      </c>
      <c r="K297" s="188"/>
      <c r="L297" s="188"/>
      <c r="M297" s="188" t="e">
        <v>#DIV/0!</v>
      </c>
      <c r="N297" s="189"/>
    </row>
    <row r="298" spans="1:15" ht="14.25" hidden="1" customHeight="1" x14ac:dyDescent="0.25">
      <c r="A298" s="187" t="s">
        <v>470</v>
      </c>
      <c r="B298" s="188"/>
      <c r="C298" s="188"/>
      <c r="D298" s="188"/>
      <c r="E298" s="188"/>
      <c r="F298" s="188"/>
      <c r="G298" s="188"/>
      <c r="H298" s="188"/>
      <c r="I298" s="188"/>
      <c r="J298" s="188" t="e">
        <v>#DIV/0!</v>
      </c>
      <c r="K298" s="188"/>
      <c r="L298" s="188"/>
      <c r="M298" s="188" t="e">
        <v>#DIV/0!</v>
      </c>
      <c r="N298" s="189"/>
    </row>
    <row r="299" spans="1:15" ht="14.25" hidden="1" customHeight="1" x14ac:dyDescent="0.25">
      <c r="A299" s="187" t="s">
        <v>471</v>
      </c>
      <c r="B299" s="188"/>
      <c r="C299" s="188"/>
      <c r="D299" s="188"/>
      <c r="E299" s="188"/>
      <c r="F299" s="188"/>
      <c r="G299" s="188"/>
      <c r="H299" s="188"/>
      <c r="I299" s="188"/>
      <c r="J299" s="188" t="e">
        <v>#DIV/0!</v>
      </c>
      <c r="K299" s="188"/>
      <c r="L299" s="188"/>
      <c r="M299" s="188" t="e">
        <v>#DIV/0!</v>
      </c>
      <c r="N299" s="189"/>
    </row>
    <row r="300" spans="1:15" ht="14.25" hidden="1" customHeight="1" x14ac:dyDescent="0.25">
      <c r="A300" s="187" t="s">
        <v>458</v>
      </c>
      <c r="B300" s="188"/>
      <c r="C300" s="188"/>
      <c r="D300" s="188"/>
      <c r="E300" s="188"/>
      <c r="F300" s="188"/>
      <c r="G300" s="188"/>
      <c r="H300" s="188"/>
      <c r="I300" s="188"/>
      <c r="J300" s="188" t="e">
        <v>#DIV/0!</v>
      </c>
      <c r="K300" s="188"/>
      <c r="L300" s="188"/>
      <c r="M300" s="188" t="e">
        <v>#DIV/0!</v>
      </c>
      <c r="N300" s="189"/>
    </row>
    <row r="301" spans="1:15" ht="14.25" hidden="1" customHeight="1" x14ac:dyDescent="0.25">
      <c r="A301" s="187" t="s">
        <v>459</v>
      </c>
      <c r="B301" s="188"/>
      <c r="C301" s="188"/>
      <c r="D301" s="188"/>
      <c r="E301" s="188"/>
      <c r="F301" s="188"/>
      <c r="G301" s="188"/>
      <c r="H301" s="188"/>
      <c r="I301" s="188"/>
      <c r="J301" s="188" t="e">
        <v>#DIV/0!</v>
      </c>
      <c r="K301" s="188"/>
      <c r="L301" s="188"/>
      <c r="M301" s="188" t="e">
        <v>#DIV/0!</v>
      </c>
      <c r="N301" s="189"/>
    </row>
    <row r="302" spans="1:15" ht="14.25" hidden="1" customHeight="1" x14ac:dyDescent="0.25">
      <c r="A302" s="187" t="s">
        <v>460</v>
      </c>
      <c r="B302" s="188"/>
      <c r="C302" s="188"/>
      <c r="D302" s="188"/>
      <c r="E302" s="188"/>
      <c r="F302" s="188"/>
      <c r="G302" s="188"/>
      <c r="H302" s="188"/>
      <c r="I302" s="188"/>
      <c r="J302" s="188" t="e">
        <v>#DIV/0!</v>
      </c>
      <c r="K302" s="188"/>
      <c r="L302" s="188"/>
      <c r="M302" s="188" t="e">
        <v>#DIV/0!</v>
      </c>
      <c r="N302" s="189"/>
    </row>
    <row r="303" spans="1:15" ht="14.25" hidden="1" customHeight="1" x14ac:dyDescent="0.25">
      <c r="A303" s="187" t="s">
        <v>461</v>
      </c>
      <c r="B303" s="188"/>
      <c r="C303" s="188"/>
      <c r="D303" s="188"/>
      <c r="E303" s="188"/>
      <c r="F303" s="188"/>
      <c r="G303" s="188"/>
      <c r="H303" s="188"/>
      <c r="I303" s="188"/>
      <c r="J303" s="188" t="e">
        <v>#DIV/0!</v>
      </c>
      <c r="K303" s="188"/>
      <c r="L303" s="188"/>
      <c r="M303" s="188" t="e">
        <v>#DIV/0!</v>
      </c>
      <c r="N303" s="189"/>
    </row>
    <row r="304" spans="1:15" ht="14.25" hidden="1" customHeight="1" x14ac:dyDescent="0.25">
      <c r="A304" s="187" t="s">
        <v>463</v>
      </c>
      <c r="B304" s="188"/>
      <c r="C304" s="188"/>
      <c r="D304" s="188"/>
      <c r="E304" s="188"/>
      <c r="F304" s="188"/>
      <c r="G304" s="188"/>
      <c r="H304" s="188"/>
      <c r="I304" s="188"/>
      <c r="J304" s="188" t="e">
        <v>#DIV/0!</v>
      </c>
      <c r="K304" s="188"/>
      <c r="L304" s="188"/>
      <c r="M304" s="188" t="e">
        <v>#DIV/0!</v>
      </c>
      <c r="N304" s="189"/>
    </row>
    <row r="305" spans="1:15" ht="14.25" hidden="1" customHeight="1" x14ac:dyDescent="0.25">
      <c r="A305" s="191" t="s">
        <v>464</v>
      </c>
      <c r="B305" s="216"/>
      <c r="C305" s="216"/>
      <c r="D305" s="216"/>
      <c r="E305" s="216"/>
      <c r="F305" s="216"/>
      <c r="G305" s="216"/>
      <c r="H305" s="216"/>
      <c r="I305" s="216"/>
      <c r="J305" s="216" t="e">
        <v>#DIV/0!</v>
      </c>
      <c r="K305" s="216"/>
      <c r="L305" s="216"/>
      <c r="M305" s="216" t="e">
        <v>#DIV/0!</v>
      </c>
      <c r="N305" s="254"/>
    </row>
    <row r="306" spans="1:15" ht="14.25" customHeight="1" x14ac:dyDescent="0.25">
      <c r="O306" s="223" t="s">
        <v>507</v>
      </c>
    </row>
    <row r="307" spans="1:15" ht="14.25" customHeight="1" x14ac:dyDescent="0.25"/>
    <row r="308" spans="1:15" ht="14.25" hidden="1" customHeight="1" x14ac:dyDescent="0.25">
      <c r="A308" s="759" t="s">
        <v>645</v>
      </c>
      <c r="B308" s="687"/>
      <c r="C308" s="687"/>
      <c r="D308" s="687"/>
      <c r="E308" s="687"/>
      <c r="F308" s="687"/>
      <c r="G308" s="730"/>
    </row>
    <row r="309" spans="1:15" ht="14.25" hidden="1" customHeight="1" x14ac:dyDescent="0.25">
      <c r="A309" s="181" t="s">
        <v>25</v>
      </c>
      <c r="B309" s="182" t="s">
        <v>476</v>
      </c>
      <c r="C309" s="182" t="s">
        <v>477</v>
      </c>
      <c r="D309" s="182" t="s">
        <v>646</v>
      </c>
      <c r="E309" s="182" t="s">
        <v>647</v>
      </c>
      <c r="F309" s="182" t="s">
        <v>648</v>
      </c>
      <c r="G309" s="183" t="s">
        <v>649</v>
      </c>
    </row>
    <row r="310" spans="1:15" ht="12" hidden="1" customHeight="1" x14ac:dyDescent="0.25">
      <c r="A310" s="218" t="s">
        <v>458</v>
      </c>
      <c r="B310" s="746" t="s">
        <v>650</v>
      </c>
      <c r="C310" s="747" t="s">
        <v>625</v>
      </c>
      <c r="D310" s="747" t="s">
        <v>651</v>
      </c>
      <c r="E310" s="218"/>
      <c r="F310" s="218"/>
      <c r="G310" s="218"/>
    </row>
    <row r="311" spans="1:15" ht="12" hidden="1" customHeight="1" x14ac:dyDescent="0.25">
      <c r="A311" s="218" t="s">
        <v>459</v>
      </c>
      <c r="B311" s="694"/>
      <c r="C311" s="694"/>
      <c r="D311" s="694"/>
      <c r="E311" s="218"/>
      <c r="F311" s="218"/>
      <c r="G311" s="218"/>
    </row>
    <row r="312" spans="1:15" ht="12" hidden="1" customHeight="1" x14ac:dyDescent="0.25">
      <c r="A312" s="218" t="s">
        <v>460</v>
      </c>
      <c r="B312" s="694"/>
      <c r="C312" s="694"/>
      <c r="D312" s="694"/>
      <c r="E312" s="218"/>
      <c r="F312" s="218"/>
      <c r="G312" s="218"/>
    </row>
    <row r="313" spans="1:15" ht="12" hidden="1" customHeight="1" x14ac:dyDescent="0.25">
      <c r="A313" s="218" t="s">
        <v>461</v>
      </c>
      <c r="B313" s="694"/>
      <c r="C313" s="694"/>
      <c r="D313" s="694"/>
      <c r="E313" s="255">
        <v>100000000</v>
      </c>
      <c r="F313" s="255">
        <v>62272000</v>
      </c>
      <c r="G313" s="256" t="s">
        <v>652</v>
      </c>
    </row>
    <row r="314" spans="1:15" ht="12" hidden="1" customHeight="1" x14ac:dyDescent="0.25">
      <c r="A314" s="218" t="s">
        <v>463</v>
      </c>
      <c r="B314" s="694"/>
      <c r="C314" s="694"/>
      <c r="D314" s="694"/>
      <c r="E314" s="228"/>
      <c r="F314" s="228"/>
      <c r="G314" s="228"/>
    </row>
    <row r="315" spans="1:15" ht="12" hidden="1" customHeight="1" x14ac:dyDescent="0.25">
      <c r="A315" s="218" t="s">
        <v>464</v>
      </c>
      <c r="B315" s="694"/>
      <c r="C315" s="694"/>
      <c r="D315" s="694"/>
      <c r="E315" s="228"/>
      <c r="F315" s="228"/>
      <c r="G315" s="228"/>
    </row>
    <row r="316" spans="1:15" ht="12" hidden="1" customHeight="1" x14ac:dyDescent="0.25">
      <c r="A316" s="218" t="s">
        <v>458</v>
      </c>
      <c r="B316" s="694"/>
      <c r="C316" s="747" t="s">
        <v>493</v>
      </c>
      <c r="D316" s="747" t="s">
        <v>653</v>
      </c>
      <c r="E316" s="228"/>
      <c r="F316" s="228"/>
      <c r="G316" s="228"/>
    </row>
    <row r="317" spans="1:15" ht="12" hidden="1" customHeight="1" x14ac:dyDescent="0.25">
      <c r="A317" s="218" t="s">
        <v>459</v>
      </c>
      <c r="B317" s="694"/>
      <c r="C317" s="694"/>
      <c r="D317" s="694"/>
      <c r="E317" s="228"/>
      <c r="F317" s="228"/>
      <c r="G317" s="228"/>
    </row>
    <row r="318" spans="1:15" ht="12" hidden="1" customHeight="1" x14ac:dyDescent="0.25">
      <c r="A318" s="218" t="s">
        <v>460</v>
      </c>
      <c r="B318" s="694"/>
      <c r="C318" s="694"/>
      <c r="D318" s="694"/>
      <c r="E318" s="228"/>
      <c r="F318" s="228"/>
      <c r="G318" s="228"/>
    </row>
    <row r="319" spans="1:15" ht="12" hidden="1" customHeight="1" x14ac:dyDescent="0.25">
      <c r="A319" s="218" t="s">
        <v>461</v>
      </c>
      <c r="B319" s="694"/>
      <c r="C319" s="694"/>
      <c r="D319" s="694"/>
      <c r="E319" s="255">
        <v>100000000</v>
      </c>
      <c r="F319" s="255">
        <v>10000000</v>
      </c>
      <c r="G319" s="256" t="s">
        <v>654</v>
      </c>
    </row>
    <row r="320" spans="1:15" ht="12" hidden="1" customHeight="1" x14ac:dyDescent="0.25">
      <c r="A320" s="218" t="s">
        <v>463</v>
      </c>
      <c r="B320" s="694"/>
      <c r="C320" s="694"/>
      <c r="D320" s="694"/>
      <c r="E320" s="228"/>
      <c r="F320" s="228"/>
      <c r="G320" s="228"/>
    </row>
    <row r="321" spans="1:7" ht="12" hidden="1" customHeight="1" x14ac:dyDescent="0.25">
      <c r="A321" s="218" t="s">
        <v>464</v>
      </c>
      <c r="B321" s="694"/>
      <c r="C321" s="694"/>
      <c r="D321" s="694"/>
      <c r="E321" s="228"/>
      <c r="F321" s="228"/>
      <c r="G321" s="228"/>
    </row>
    <row r="322" spans="1:7" ht="12" hidden="1" customHeight="1" x14ac:dyDescent="0.25">
      <c r="A322" s="218" t="s">
        <v>458</v>
      </c>
      <c r="B322" s="694"/>
      <c r="C322" s="747" t="s">
        <v>655</v>
      </c>
      <c r="D322" s="747" t="s">
        <v>656</v>
      </c>
      <c r="E322" s="228"/>
      <c r="F322" s="228"/>
      <c r="G322" s="228"/>
    </row>
    <row r="323" spans="1:7" ht="12" hidden="1" customHeight="1" x14ac:dyDescent="0.25">
      <c r="A323" s="218" t="s">
        <v>459</v>
      </c>
      <c r="B323" s="694"/>
      <c r="C323" s="694"/>
      <c r="D323" s="694"/>
      <c r="E323" s="228"/>
      <c r="F323" s="228"/>
      <c r="G323" s="228"/>
    </row>
    <row r="324" spans="1:7" ht="12" hidden="1" customHeight="1" x14ac:dyDescent="0.25">
      <c r="A324" s="218" t="s">
        <v>460</v>
      </c>
      <c r="B324" s="694"/>
      <c r="C324" s="694"/>
      <c r="D324" s="694"/>
      <c r="E324" s="228"/>
      <c r="F324" s="228"/>
      <c r="G324" s="228"/>
    </row>
    <row r="325" spans="1:7" ht="12" hidden="1" customHeight="1" x14ac:dyDescent="0.25">
      <c r="A325" s="218" t="s">
        <v>461</v>
      </c>
      <c r="B325" s="694"/>
      <c r="C325" s="694"/>
      <c r="D325" s="694"/>
      <c r="E325" s="255">
        <v>610000000</v>
      </c>
      <c r="F325" s="257"/>
      <c r="G325" s="256" t="s">
        <v>657</v>
      </c>
    </row>
    <row r="326" spans="1:7" ht="12" hidden="1" customHeight="1" x14ac:dyDescent="0.25">
      <c r="A326" s="218" t="s">
        <v>463</v>
      </c>
      <c r="B326" s="694"/>
      <c r="C326" s="694"/>
      <c r="D326" s="694"/>
      <c r="E326" s="228"/>
      <c r="F326" s="228"/>
      <c r="G326" s="228"/>
    </row>
    <row r="327" spans="1:7" ht="12" hidden="1" customHeight="1" x14ac:dyDescent="0.25">
      <c r="A327" s="218" t="s">
        <v>464</v>
      </c>
      <c r="B327" s="694"/>
      <c r="C327" s="694"/>
      <c r="D327" s="694"/>
      <c r="E327" s="228"/>
      <c r="F327" s="228"/>
      <c r="G327" s="228"/>
    </row>
    <row r="328" spans="1:7" ht="12" hidden="1" customHeight="1" x14ac:dyDescent="0.25">
      <c r="A328" s="218" t="s">
        <v>458</v>
      </c>
      <c r="B328" s="746" t="s">
        <v>498</v>
      </c>
      <c r="C328" s="747" t="s">
        <v>499</v>
      </c>
      <c r="D328" s="747" t="s">
        <v>658</v>
      </c>
      <c r="E328" s="228"/>
      <c r="F328" s="228"/>
      <c r="G328" s="228"/>
    </row>
    <row r="329" spans="1:7" ht="12" hidden="1" customHeight="1" x14ac:dyDescent="0.25">
      <c r="A329" s="218" t="s">
        <v>459</v>
      </c>
      <c r="B329" s="694"/>
      <c r="C329" s="694"/>
      <c r="D329" s="694"/>
      <c r="E329" s="228"/>
      <c r="F329" s="228"/>
      <c r="G329" s="228"/>
    </row>
    <row r="330" spans="1:7" ht="12" hidden="1" customHeight="1" x14ac:dyDescent="0.25">
      <c r="A330" s="218" t="s">
        <v>460</v>
      </c>
      <c r="B330" s="694"/>
      <c r="C330" s="694"/>
      <c r="D330" s="694"/>
      <c r="E330" s="228"/>
      <c r="F330" s="228"/>
      <c r="G330" s="228"/>
    </row>
    <row r="331" spans="1:7" ht="12" hidden="1" customHeight="1" x14ac:dyDescent="0.25">
      <c r="A331" s="218" t="s">
        <v>461</v>
      </c>
      <c r="B331" s="694"/>
      <c r="C331" s="694"/>
      <c r="D331" s="694"/>
      <c r="E331" s="255">
        <v>100000000</v>
      </c>
      <c r="F331" s="255">
        <v>69982000</v>
      </c>
      <c r="G331" s="256" t="s">
        <v>659</v>
      </c>
    </row>
    <row r="332" spans="1:7" ht="12" hidden="1" customHeight="1" x14ac:dyDescent="0.25">
      <c r="A332" s="218" t="s">
        <v>463</v>
      </c>
      <c r="B332" s="694"/>
      <c r="C332" s="694"/>
      <c r="D332" s="694"/>
      <c r="E332" s="218"/>
      <c r="F332" s="218"/>
      <c r="G332" s="218"/>
    </row>
    <row r="333" spans="1:7" ht="12" hidden="1" customHeight="1" x14ac:dyDescent="0.25">
      <c r="A333" s="218" t="s">
        <v>464</v>
      </c>
      <c r="B333" s="694"/>
      <c r="C333" s="694"/>
      <c r="D333" s="694"/>
      <c r="E333" s="218"/>
      <c r="F333" s="218"/>
      <c r="G333" s="218"/>
    </row>
    <row r="334" spans="1:7" ht="12" hidden="1" customHeight="1" x14ac:dyDescent="0.25">
      <c r="A334" s="218" t="s">
        <v>458</v>
      </c>
      <c r="B334" s="694"/>
      <c r="C334" s="747" t="s">
        <v>553</v>
      </c>
      <c r="D334" s="747"/>
      <c r="E334" s="218"/>
      <c r="F334" s="218"/>
      <c r="G334" s="218"/>
    </row>
    <row r="335" spans="1:7" ht="12" hidden="1" customHeight="1" x14ac:dyDescent="0.25">
      <c r="A335" s="218" t="s">
        <v>459</v>
      </c>
      <c r="B335" s="694"/>
      <c r="C335" s="694"/>
      <c r="D335" s="694"/>
      <c r="E335" s="218"/>
      <c r="F335" s="218"/>
      <c r="G335" s="218"/>
    </row>
    <row r="336" spans="1:7" ht="12" hidden="1" customHeight="1" x14ac:dyDescent="0.25">
      <c r="A336" s="218" t="s">
        <v>460</v>
      </c>
      <c r="B336" s="694"/>
      <c r="C336" s="694"/>
      <c r="D336" s="694"/>
      <c r="E336" s="218"/>
      <c r="F336" s="218"/>
      <c r="G336" s="218"/>
    </row>
    <row r="337" spans="1:15" ht="12" hidden="1" customHeight="1" x14ac:dyDescent="0.25">
      <c r="A337" s="218" t="s">
        <v>461</v>
      </c>
      <c r="B337" s="694"/>
      <c r="C337" s="694"/>
      <c r="D337" s="694"/>
      <c r="E337" s="258"/>
      <c r="F337" s="258"/>
      <c r="G337" s="220"/>
    </row>
    <row r="338" spans="1:15" ht="12" hidden="1" customHeight="1" x14ac:dyDescent="0.25">
      <c r="A338" s="218" t="s">
        <v>463</v>
      </c>
      <c r="B338" s="694"/>
      <c r="C338" s="694"/>
      <c r="D338" s="694"/>
      <c r="E338" s="218"/>
      <c r="F338" s="218"/>
      <c r="G338" s="218"/>
    </row>
    <row r="339" spans="1:15" ht="12" hidden="1" customHeight="1" x14ac:dyDescent="0.25">
      <c r="A339" s="218" t="s">
        <v>464</v>
      </c>
      <c r="B339" s="694"/>
      <c r="C339" s="694"/>
      <c r="D339" s="694"/>
      <c r="E339" s="218"/>
      <c r="F339" s="218"/>
      <c r="G339" s="218"/>
    </row>
    <row r="340" spans="1:15" ht="14.25" hidden="1" customHeight="1" x14ac:dyDescent="0.25">
      <c r="A340" s="758" t="s">
        <v>660</v>
      </c>
      <c r="B340" s="750"/>
      <c r="C340" s="750"/>
      <c r="D340" s="750"/>
      <c r="E340" s="750"/>
      <c r="F340" s="750"/>
      <c r="G340" s="751"/>
      <c r="O340" s="223" t="s">
        <v>507</v>
      </c>
    </row>
    <row r="341" spans="1:15" ht="14.25" hidden="1" customHeight="1" x14ac:dyDescent="0.25">
      <c r="A341" s="181" t="s">
        <v>26</v>
      </c>
      <c r="B341" s="182" t="s">
        <v>476</v>
      </c>
      <c r="C341" s="182" t="s">
        <v>477</v>
      </c>
      <c r="D341" s="182" t="s">
        <v>646</v>
      </c>
      <c r="E341" s="182" t="s">
        <v>661</v>
      </c>
      <c r="F341" s="182" t="s">
        <v>662</v>
      </c>
      <c r="G341" s="183" t="s">
        <v>649</v>
      </c>
      <c r="O341" s="223" t="s">
        <v>507</v>
      </c>
    </row>
    <row r="342" spans="1:15" ht="11.1" hidden="1" customHeight="1" x14ac:dyDescent="0.25">
      <c r="A342" s="218" t="s">
        <v>466</v>
      </c>
      <c r="B342" s="693" t="s">
        <v>650</v>
      </c>
      <c r="C342" s="693" t="s">
        <v>625</v>
      </c>
      <c r="D342" s="693" t="s">
        <v>651</v>
      </c>
      <c r="E342" s="255">
        <v>23016000</v>
      </c>
      <c r="F342" s="218"/>
      <c r="G342" s="228" t="s">
        <v>506</v>
      </c>
      <c r="O342" s="223" t="s">
        <v>507</v>
      </c>
    </row>
    <row r="343" spans="1:15" ht="11.1" hidden="1" customHeight="1" x14ac:dyDescent="0.25">
      <c r="A343" s="218" t="s">
        <v>467</v>
      </c>
      <c r="B343" s="694"/>
      <c r="C343" s="694"/>
      <c r="D343" s="694"/>
      <c r="E343" s="255">
        <v>23016000</v>
      </c>
      <c r="F343" s="218"/>
      <c r="G343" s="228" t="s">
        <v>508</v>
      </c>
      <c r="O343" s="223" t="s">
        <v>507</v>
      </c>
    </row>
    <row r="344" spans="1:15" ht="11.1" hidden="1" customHeight="1" x14ac:dyDescent="0.25">
      <c r="A344" s="218" t="s">
        <v>468</v>
      </c>
      <c r="B344" s="694"/>
      <c r="C344" s="694"/>
      <c r="D344" s="694"/>
      <c r="E344" s="255">
        <v>23016000</v>
      </c>
      <c r="F344" s="218"/>
      <c r="G344" s="228" t="s">
        <v>510</v>
      </c>
      <c r="O344" s="223" t="s">
        <v>507</v>
      </c>
    </row>
    <row r="345" spans="1:15" ht="11.1" hidden="1" customHeight="1" x14ac:dyDescent="0.25">
      <c r="A345" s="218" t="s">
        <v>469</v>
      </c>
      <c r="B345" s="694"/>
      <c r="C345" s="694"/>
      <c r="D345" s="694"/>
      <c r="E345" s="255">
        <v>23016000</v>
      </c>
      <c r="F345" s="255"/>
      <c r="G345" s="228" t="s">
        <v>511</v>
      </c>
      <c r="O345" s="223" t="s">
        <v>507</v>
      </c>
    </row>
    <row r="346" spans="1:15" ht="11.1" hidden="1" customHeight="1" x14ac:dyDescent="0.25">
      <c r="A346" s="218" t="s">
        <v>470</v>
      </c>
      <c r="B346" s="694"/>
      <c r="C346" s="694"/>
      <c r="D346" s="694"/>
      <c r="E346" s="255">
        <v>23016000</v>
      </c>
      <c r="F346" s="228"/>
      <c r="G346" s="228" t="s">
        <v>512</v>
      </c>
      <c r="O346" s="223" t="s">
        <v>509</v>
      </c>
    </row>
    <row r="347" spans="1:15" ht="11.1" hidden="1" customHeight="1" x14ac:dyDescent="0.25">
      <c r="A347" s="259" t="s">
        <v>471</v>
      </c>
      <c r="B347" s="694"/>
      <c r="C347" s="694"/>
      <c r="D347" s="694"/>
      <c r="E347" s="255">
        <v>23016000</v>
      </c>
      <c r="F347" s="228"/>
      <c r="G347" s="228" t="s">
        <v>513</v>
      </c>
      <c r="O347" s="223" t="s">
        <v>507</v>
      </c>
    </row>
    <row r="348" spans="1:15" ht="11.1" hidden="1" customHeight="1" x14ac:dyDescent="0.25">
      <c r="A348" s="259" t="s">
        <v>458</v>
      </c>
      <c r="B348" s="694"/>
      <c r="C348" s="694"/>
      <c r="D348" s="694"/>
      <c r="E348" s="255">
        <v>23016000</v>
      </c>
      <c r="F348" s="218"/>
      <c r="G348" s="228" t="s">
        <v>514</v>
      </c>
      <c r="O348" s="223" t="s">
        <v>507</v>
      </c>
    </row>
    <row r="349" spans="1:15" ht="11.1" hidden="1" customHeight="1" x14ac:dyDescent="0.25">
      <c r="A349" s="259" t="s">
        <v>459</v>
      </c>
      <c r="B349" s="694"/>
      <c r="C349" s="694"/>
      <c r="D349" s="694"/>
      <c r="E349" s="255">
        <v>23016000</v>
      </c>
      <c r="F349" s="218"/>
      <c r="G349" s="228" t="s">
        <v>515</v>
      </c>
      <c r="O349" s="223" t="s">
        <v>507</v>
      </c>
    </row>
    <row r="350" spans="1:15" ht="11.1" hidden="1" customHeight="1" x14ac:dyDescent="0.25">
      <c r="A350" s="259" t="s">
        <v>460</v>
      </c>
      <c r="B350" s="694"/>
      <c r="C350" s="694"/>
      <c r="D350" s="694"/>
      <c r="E350" s="255">
        <v>23016000</v>
      </c>
      <c r="F350" s="255">
        <v>23016000</v>
      </c>
      <c r="G350" s="228" t="s">
        <v>515</v>
      </c>
      <c r="O350" s="223" t="s">
        <v>507</v>
      </c>
    </row>
    <row r="351" spans="1:15" ht="11.1" hidden="1" customHeight="1" x14ac:dyDescent="0.25">
      <c r="A351" s="259" t="s">
        <v>461</v>
      </c>
      <c r="B351" s="694"/>
      <c r="C351" s="694"/>
      <c r="D351" s="694"/>
      <c r="E351" s="255">
        <v>23016000</v>
      </c>
      <c r="F351" s="255">
        <v>23016000</v>
      </c>
      <c r="G351" s="260" t="s">
        <v>516</v>
      </c>
      <c r="O351" s="223" t="s">
        <v>509</v>
      </c>
    </row>
    <row r="352" spans="1:15" ht="11.1" hidden="1" customHeight="1" x14ac:dyDescent="0.25">
      <c r="A352" s="259" t="s">
        <v>463</v>
      </c>
      <c r="B352" s="694"/>
      <c r="C352" s="694"/>
      <c r="D352" s="694"/>
      <c r="E352" s="255">
        <v>23016000</v>
      </c>
      <c r="F352" s="255">
        <v>23016000</v>
      </c>
      <c r="G352" s="260" t="s">
        <v>517</v>
      </c>
      <c r="O352" s="223" t="s">
        <v>507</v>
      </c>
    </row>
    <row r="353" spans="1:15" ht="11.1" hidden="1" customHeight="1" x14ac:dyDescent="0.25">
      <c r="A353" s="259" t="s">
        <v>464</v>
      </c>
      <c r="B353" s="694"/>
      <c r="C353" s="694"/>
      <c r="D353" s="694"/>
      <c r="E353" s="255">
        <v>23016000</v>
      </c>
      <c r="F353" s="255">
        <v>23016000</v>
      </c>
      <c r="G353" s="260" t="s">
        <v>518</v>
      </c>
      <c r="O353" s="223" t="s">
        <v>507</v>
      </c>
    </row>
    <row r="354" spans="1:15" ht="11.1" hidden="1" customHeight="1" x14ac:dyDescent="0.25">
      <c r="A354" s="259" t="s">
        <v>466</v>
      </c>
      <c r="B354" s="693" t="s">
        <v>650</v>
      </c>
      <c r="C354" s="693" t="s">
        <v>493</v>
      </c>
      <c r="D354" s="693" t="s">
        <v>653</v>
      </c>
      <c r="E354" s="255"/>
      <c r="F354" s="228"/>
      <c r="G354" s="228" t="s">
        <v>519</v>
      </c>
      <c r="O354" s="223" t="s">
        <v>507</v>
      </c>
    </row>
    <row r="355" spans="1:15" ht="11.1" hidden="1" customHeight="1" x14ac:dyDescent="0.25">
      <c r="A355" s="259" t="s">
        <v>467</v>
      </c>
      <c r="B355" s="694"/>
      <c r="C355" s="694"/>
      <c r="D355" s="694"/>
      <c r="E355" s="255">
        <v>50000000</v>
      </c>
      <c r="F355" s="255">
        <v>16042500</v>
      </c>
      <c r="G355" s="228" t="s">
        <v>520</v>
      </c>
    </row>
    <row r="356" spans="1:15" ht="11.1" hidden="1" customHeight="1" x14ac:dyDescent="0.25">
      <c r="A356" s="259" t="s">
        <v>468</v>
      </c>
      <c r="B356" s="694"/>
      <c r="C356" s="694"/>
      <c r="D356" s="694"/>
      <c r="E356" s="255">
        <v>50000000</v>
      </c>
      <c r="F356" s="255">
        <v>16042500</v>
      </c>
      <c r="G356" s="228" t="s">
        <v>520</v>
      </c>
    </row>
    <row r="357" spans="1:15" ht="11.1" hidden="1" customHeight="1" x14ac:dyDescent="0.25">
      <c r="A357" s="259" t="s">
        <v>469</v>
      </c>
      <c r="B357" s="694"/>
      <c r="C357" s="694"/>
      <c r="D357" s="694"/>
      <c r="E357" s="255">
        <v>50000000</v>
      </c>
      <c r="F357" s="255">
        <v>16042500</v>
      </c>
      <c r="G357" s="228" t="s">
        <v>521</v>
      </c>
    </row>
    <row r="358" spans="1:15" ht="11.1" hidden="1" customHeight="1" x14ac:dyDescent="0.25">
      <c r="A358" s="259" t="s">
        <v>470</v>
      </c>
      <c r="B358" s="694"/>
      <c r="C358" s="694"/>
      <c r="D358" s="694"/>
      <c r="E358" s="255">
        <v>50000000</v>
      </c>
      <c r="F358" s="255">
        <v>16042500</v>
      </c>
      <c r="G358" s="228" t="s">
        <v>522</v>
      </c>
    </row>
    <row r="359" spans="1:15" ht="11.1" hidden="1" customHeight="1" x14ac:dyDescent="0.25">
      <c r="A359" s="259" t="s">
        <v>471</v>
      </c>
      <c r="B359" s="694"/>
      <c r="C359" s="694"/>
      <c r="D359" s="694"/>
      <c r="E359" s="255">
        <v>50000000</v>
      </c>
      <c r="F359" s="255">
        <v>16042500</v>
      </c>
      <c r="G359" s="228" t="s">
        <v>523</v>
      </c>
    </row>
    <row r="360" spans="1:15" ht="11.1" hidden="1" customHeight="1" x14ac:dyDescent="0.25">
      <c r="A360" s="259" t="s">
        <v>458</v>
      </c>
      <c r="B360" s="694"/>
      <c r="C360" s="694"/>
      <c r="D360" s="694"/>
      <c r="E360" s="255">
        <v>50000000</v>
      </c>
      <c r="F360" s="255">
        <v>50000000</v>
      </c>
      <c r="G360" s="228" t="s">
        <v>524</v>
      </c>
    </row>
    <row r="361" spans="1:15" ht="11.1" hidden="1" customHeight="1" x14ac:dyDescent="0.25">
      <c r="A361" s="259" t="s">
        <v>459</v>
      </c>
      <c r="B361" s="694"/>
      <c r="C361" s="694"/>
      <c r="D361" s="694"/>
      <c r="E361" s="255">
        <v>50000000</v>
      </c>
      <c r="F361" s="255">
        <v>50000000</v>
      </c>
      <c r="G361" s="228" t="s">
        <v>525</v>
      </c>
    </row>
    <row r="362" spans="1:15" ht="11.1" hidden="1" customHeight="1" x14ac:dyDescent="0.25">
      <c r="A362" s="259" t="s">
        <v>460</v>
      </c>
      <c r="B362" s="694"/>
      <c r="C362" s="694"/>
      <c r="D362" s="694"/>
      <c r="E362" s="255">
        <v>50000000</v>
      </c>
      <c r="F362" s="255">
        <v>50000000</v>
      </c>
      <c r="G362" s="228" t="s">
        <v>526</v>
      </c>
    </row>
    <row r="363" spans="1:15" ht="11.1" hidden="1" customHeight="1" x14ac:dyDescent="0.25">
      <c r="A363" s="259" t="s">
        <v>461</v>
      </c>
      <c r="B363" s="694"/>
      <c r="C363" s="694"/>
      <c r="D363" s="694"/>
      <c r="E363" s="255">
        <v>50000000</v>
      </c>
      <c r="F363" s="255">
        <v>50000000</v>
      </c>
      <c r="G363" s="228" t="s">
        <v>526</v>
      </c>
    </row>
    <row r="364" spans="1:15" ht="11.1" hidden="1" customHeight="1" x14ac:dyDescent="0.25">
      <c r="A364" s="259" t="s">
        <v>463</v>
      </c>
      <c r="B364" s="694"/>
      <c r="C364" s="694"/>
      <c r="D364" s="694"/>
      <c r="E364" s="255">
        <v>50000000</v>
      </c>
      <c r="F364" s="255">
        <v>50000000</v>
      </c>
      <c r="G364" s="228" t="s">
        <v>527</v>
      </c>
    </row>
    <row r="365" spans="1:15" ht="11.1" hidden="1" customHeight="1" x14ac:dyDescent="0.25">
      <c r="A365" s="259" t="s">
        <v>464</v>
      </c>
      <c r="B365" s="694"/>
      <c r="C365" s="694"/>
      <c r="D365" s="694"/>
      <c r="E365" s="255">
        <v>50000000</v>
      </c>
      <c r="F365" s="255">
        <v>50000000</v>
      </c>
      <c r="G365" s="228" t="s">
        <v>528</v>
      </c>
    </row>
    <row r="366" spans="1:15" ht="11.1" hidden="1" customHeight="1" x14ac:dyDescent="0.25">
      <c r="A366" s="259" t="s">
        <v>466</v>
      </c>
      <c r="B366" s="693" t="s">
        <v>650</v>
      </c>
      <c r="C366" s="693" t="s">
        <v>663</v>
      </c>
      <c r="D366" s="693" t="s">
        <v>664</v>
      </c>
      <c r="E366" s="255"/>
      <c r="F366" s="228"/>
      <c r="G366" s="228" t="s">
        <v>529</v>
      </c>
    </row>
    <row r="367" spans="1:15" ht="11.1" hidden="1" customHeight="1" x14ac:dyDescent="0.25">
      <c r="A367" s="259" t="s">
        <v>467</v>
      </c>
      <c r="B367" s="694"/>
      <c r="C367" s="694"/>
      <c r="D367" s="694"/>
      <c r="E367" s="255"/>
      <c r="F367" s="255"/>
      <c r="G367" s="228" t="s">
        <v>530</v>
      </c>
    </row>
    <row r="368" spans="1:15" ht="11.1" hidden="1" customHeight="1" x14ac:dyDescent="0.25">
      <c r="A368" s="259" t="s">
        <v>468</v>
      </c>
      <c r="B368" s="694"/>
      <c r="C368" s="694"/>
      <c r="D368" s="694"/>
      <c r="E368" s="255"/>
      <c r="F368" s="255"/>
      <c r="G368" s="228" t="s">
        <v>531</v>
      </c>
    </row>
    <row r="369" spans="1:7" ht="11.1" hidden="1" customHeight="1" x14ac:dyDescent="0.25">
      <c r="A369" s="259" t="s">
        <v>469</v>
      </c>
      <c r="B369" s="694"/>
      <c r="C369" s="694"/>
      <c r="D369" s="694"/>
      <c r="E369" s="255"/>
      <c r="F369" s="255"/>
      <c r="G369" s="228" t="s">
        <v>532</v>
      </c>
    </row>
    <row r="370" spans="1:7" ht="11.1" hidden="1" customHeight="1" x14ac:dyDescent="0.25">
      <c r="A370" s="259" t="s">
        <v>470</v>
      </c>
      <c r="B370" s="694"/>
      <c r="C370" s="694"/>
      <c r="D370" s="694"/>
      <c r="E370" s="255"/>
      <c r="F370" s="228"/>
      <c r="G370" s="228" t="s">
        <v>533</v>
      </c>
    </row>
    <row r="371" spans="1:7" ht="11.1" hidden="1" customHeight="1" x14ac:dyDescent="0.25">
      <c r="A371" s="259" t="s">
        <v>471</v>
      </c>
      <c r="B371" s="694"/>
      <c r="C371" s="694"/>
      <c r="D371" s="694"/>
      <c r="E371" s="255">
        <v>1980800000</v>
      </c>
      <c r="F371" s="228"/>
      <c r="G371" s="228" t="s">
        <v>534</v>
      </c>
    </row>
    <row r="372" spans="1:7" ht="11.1" hidden="1" customHeight="1" x14ac:dyDescent="0.25">
      <c r="A372" s="259" t="s">
        <v>458</v>
      </c>
      <c r="B372" s="694"/>
      <c r="C372" s="694"/>
      <c r="D372" s="694"/>
      <c r="E372" s="255">
        <v>1980800000</v>
      </c>
      <c r="F372" s="261">
        <v>220709866</v>
      </c>
      <c r="G372" s="228" t="s">
        <v>535</v>
      </c>
    </row>
    <row r="373" spans="1:7" ht="11.1" hidden="1" customHeight="1" x14ac:dyDescent="0.25">
      <c r="A373" s="259" t="s">
        <v>459</v>
      </c>
      <c r="B373" s="694"/>
      <c r="C373" s="694"/>
      <c r="D373" s="694"/>
      <c r="E373" s="255">
        <v>1980800000</v>
      </c>
      <c r="F373" s="228"/>
      <c r="G373" s="228" t="s">
        <v>536</v>
      </c>
    </row>
    <row r="374" spans="1:7" ht="11.1" hidden="1" customHeight="1" x14ac:dyDescent="0.25">
      <c r="A374" s="259" t="s">
        <v>460</v>
      </c>
      <c r="B374" s="694"/>
      <c r="C374" s="694"/>
      <c r="D374" s="694"/>
      <c r="E374" s="255">
        <v>1980800000</v>
      </c>
      <c r="F374" s="228"/>
      <c r="G374" s="228" t="s">
        <v>537</v>
      </c>
    </row>
    <row r="375" spans="1:7" ht="11.1" hidden="1" customHeight="1" x14ac:dyDescent="0.25">
      <c r="A375" s="259" t="s">
        <v>461</v>
      </c>
      <c r="B375" s="694"/>
      <c r="C375" s="694"/>
      <c r="D375" s="694"/>
      <c r="E375" s="255">
        <v>1980800000</v>
      </c>
      <c r="F375" s="257"/>
      <c r="G375" s="228" t="s">
        <v>538</v>
      </c>
    </row>
    <row r="376" spans="1:7" ht="11.1" hidden="1" customHeight="1" x14ac:dyDescent="0.25">
      <c r="A376" s="218" t="s">
        <v>463</v>
      </c>
      <c r="B376" s="694"/>
      <c r="C376" s="694"/>
      <c r="D376" s="694"/>
      <c r="E376" s="262">
        <v>996457345</v>
      </c>
      <c r="F376" s="261">
        <v>570147863.10371172</v>
      </c>
      <c r="G376" s="228" t="s">
        <v>539</v>
      </c>
    </row>
    <row r="377" spans="1:7" ht="11.1" hidden="1" customHeight="1" x14ac:dyDescent="0.25">
      <c r="A377" s="218" t="s">
        <v>464</v>
      </c>
      <c r="B377" s="694"/>
      <c r="C377" s="694"/>
      <c r="D377" s="694"/>
      <c r="E377" s="261">
        <v>779025533</v>
      </c>
      <c r="F377" s="261">
        <v>776901400</v>
      </c>
      <c r="G377" s="228" t="s">
        <v>540</v>
      </c>
    </row>
    <row r="378" spans="1:7" ht="11.1" hidden="1" customHeight="1" x14ac:dyDescent="0.25">
      <c r="A378" s="218" t="s">
        <v>466</v>
      </c>
      <c r="B378" s="693" t="s">
        <v>498</v>
      </c>
      <c r="C378" s="693" t="s">
        <v>499</v>
      </c>
      <c r="D378" s="693" t="s">
        <v>658</v>
      </c>
      <c r="E378" s="255">
        <v>1950000000</v>
      </c>
      <c r="F378" s="228"/>
      <c r="G378" s="228" t="s">
        <v>543</v>
      </c>
    </row>
    <row r="379" spans="1:7" ht="11.1" hidden="1" customHeight="1" x14ac:dyDescent="0.25">
      <c r="A379" s="218" t="s">
        <v>467</v>
      </c>
      <c r="B379" s="694"/>
      <c r="C379" s="694"/>
      <c r="D379" s="694"/>
      <c r="E379" s="255">
        <v>1950000000</v>
      </c>
      <c r="F379" s="255">
        <v>16042500</v>
      </c>
      <c r="G379" s="228" t="s">
        <v>544</v>
      </c>
    </row>
    <row r="380" spans="1:7" ht="11.1" hidden="1" customHeight="1" x14ac:dyDescent="0.25">
      <c r="A380" s="218" t="s">
        <v>468</v>
      </c>
      <c r="B380" s="694"/>
      <c r="C380" s="694"/>
      <c r="D380" s="694"/>
      <c r="E380" s="255">
        <v>1950000000</v>
      </c>
      <c r="F380" s="255">
        <v>16042500</v>
      </c>
      <c r="G380" s="228" t="s">
        <v>545</v>
      </c>
    </row>
    <row r="381" spans="1:7" ht="11.1" hidden="1" customHeight="1" x14ac:dyDescent="0.25">
      <c r="A381" s="218" t="s">
        <v>469</v>
      </c>
      <c r="B381" s="694"/>
      <c r="C381" s="694"/>
      <c r="D381" s="694"/>
      <c r="E381" s="255">
        <v>1950000000</v>
      </c>
      <c r="F381" s="255">
        <v>16042500</v>
      </c>
      <c r="G381" s="228" t="s">
        <v>546</v>
      </c>
    </row>
    <row r="382" spans="1:7" ht="11.1" hidden="1" customHeight="1" x14ac:dyDescent="0.25">
      <c r="A382" s="218" t="s">
        <v>470</v>
      </c>
      <c r="B382" s="694"/>
      <c r="C382" s="694"/>
      <c r="D382" s="694"/>
      <c r="E382" s="255">
        <v>1950000000</v>
      </c>
      <c r="F382" s="255">
        <v>16042500</v>
      </c>
      <c r="G382" s="228" t="s">
        <v>547</v>
      </c>
    </row>
    <row r="383" spans="1:7" ht="11.1" hidden="1" customHeight="1" x14ac:dyDescent="0.25">
      <c r="A383" s="218" t="s">
        <v>471</v>
      </c>
      <c r="B383" s="694"/>
      <c r="C383" s="694"/>
      <c r="D383" s="694"/>
      <c r="E383" s="255">
        <v>1950000000</v>
      </c>
      <c r="F383" s="255">
        <v>16042500</v>
      </c>
      <c r="G383" s="228" t="s">
        <v>548</v>
      </c>
    </row>
    <row r="384" spans="1:7" ht="11.1" hidden="1" customHeight="1" x14ac:dyDescent="0.25">
      <c r="A384" s="218" t="s">
        <v>458</v>
      </c>
      <c r="B384" s="694"/>
      <c r="C384" s="694"/>
      <c r="D384" s="694"/>
      <c r="E384" s="255">
        <v>1950000000</v>
      </c>
      <c r="F384" s="255">
        <v>16042500</v>
      </c>
      <c r="G384" s="228" t="s">
        <v>665</v>
      </c>
    </row>
    <row r="385" spans="1:7" ht="11.1" hidden="1" customHeight="1" x14ac:dyDescent="0.25">
      <c r="A385" s="218" t="s">
        <v>459</v>
      </c>
      <c r="B385" s="694"/>
      <c r="C385" s="694"/>
      <c r="D385" s="694"/>
      <c r="E385" s="255">
        <v>1950000000</v>
      </c>
      <c r="F385" s="255">
        <v>16042500</v>
      </c>
      <c r="G385" s="228" t="s">
        <v>550</v>
      </c>
    </row>
    <row r="386" spans="1:7" ht="11.1" hidden="1" customHeight="1" x14ac:dyDescent="0.25">
      <c r="A386" s="218" t="s">
        <v>460</v>
      </c>
      <c r="B386" s="694"/>
      <c r="C386" s="694"/>
      <c r="D386" s="694"/>
      <c r="E386" s="255">
        <v>1950000000</v>
      </c>
      <c r="F386" s="255">
        <v>16042500</v>
      </c>
      <c r="G386" s="228" t="s">
        <v>551</v>
      </c>
    </row>
    <row r="387" spans="1:7" ht="11.1" hidden="1" customHeight="1" x14ac:dyDescent="0.25">
      <c r="A387" s="218" t="s">
        <v>461</v>
      </c>
      <c r="B387" s="694"/>
      <c r="C387" s="694"/>
      <c r="D387" s="694"/>
      <c r="E387" s="255">
        <v>1950000000</v>
      </c>
      <c r="F387" s="255">
        <v>16042500</v>
      </c>
      <c r="G387" s="228" t="s">
        <v>551</v>
      </c>
    </row>
    <row r="388" spans="1:7" ht="11.1" hidden="1" customHeight="1" x14ac:dyDescent="0.25">
      <c r="A388" s="218" t="s">
        <v>463</v>
      </c>
      <c r="B388" s="694"/>
      <c r="C388" s="694"/>
      <c r="D388" s="694"/>
      <c r="E388" s="255">
        <v>1084003000</v>
      </c>
      <c r="F388" s="255">
        <v>1084003000</v>
      </c>
      <c r="G388" s="228" t="s">
        <v>552</v>
      </c>
    </row>
    <row r="389" spans="1:7" ht="11.1" hidden="1" customHeight="1" x14ac:dyDescent="0.25">
      <c r="A389" s="218" t="s">
        <v>464</v>
      </c>
      <c r="B389" s="694"/>
      <c r="C389" s="694"/>
      <c r="D389" s="694"/>
      <c r="E389" s="255">
        <v>1084003000</v>
      </c>
      <c r="F389" s="261">
        <v>1084003000</v>
      </c>
      <c r="G389" s="228" t="s">
        <v>180</v>
      </c>
    </row>
    <row r="390" spans="1:7" ht="11.1" hidden="1" customHeight="1" x14ac:dyDescent="0.25">
      <c r="A390" s="218" t="s">
        <v>466</v>
      </c>
      <c r="B390" s="693" t="s">
        <v>498</v>
      </c>
      <c r="C390" s="693" t="s">
        <v>553</v>
      </c>
      <c r="D390" s="693" t="s">
        <v>666</v>
      </c>
      <c r="E390" s="218"/>
      <c r="F390" s="218"/>
      <c r="G390" s="228" t="s">
        <v>556</v>
      </c>
    </row>
    <row r="391" spans="1:7" ht="11.1" hidden="1" customHeight="1" x14ac:dyDescent="0.25">
      <c r="A391" s="218" t="s">
        <v>467</v>
      </c>
      <c r="B391" s="694"/>
      <c r="C391" s="694"/>
      <c r="D391" s="694"/>
      <c r="E391" s="255">
        <v>1485001000</v>
      </c>
      <c r="F391" s="255"/>
      <c r="G391" s="228" t="s">
        <v>557</v>
      </c>
    </row>
    <row r="392" spans="1:7" ht="11.1" hidden="1" customHeight="1" x14ac:dyDescent="0.25">
      <c r="A392" s="218" t="s">
        <v>468</v>
      </c>
      <c r="B392" s="694"/>
      <c r="C392" s="694"/>
      <c r="D392" s="694"/>
      <c r="E392" s="255">
        <v>1485001000</v>
      </c>
      <c r="F392" s="255"/>
      <c r="G392" s="228" t="s">
        <v>558</v>
      </c>
    </row>
    <row r="393" spans="1:7" ht="11.1" hidden="1" customHeight="1" x14ac:dyDescent="0.25">
      <c r="A393" s="218" t="s">
        <v>469</v>
      </c>
      <c r="B393" s="694"/>
      <c r="C393" s="694"/>
      <c r="D393" s="694"/>
      <c r="E393" s="255">
        <v>1485001000</v>
      </c>
      <c r="F393" s="255"/>
      <c r="G393" s="228" t="s">
        <v>558</v>
      </c>
    </row>
    <row r="394" spans="1:7" ht="11.1" hidden="1" customHeight="1" x14ac:dyDescent="0.25">
      <c r="A394" s="218" t="s">
        <v>470</v>
      </c>
      <c r="B394" s="694"/>
      <c r="C394" s="694"/>
      <c r="D394" s="694"/>
      <c r="E394" s="255">
        <v>1485001000</v>
      </c>
      <c r="F394" s="218"/>
      <c r="G394" s="228" t="s">
        <v>559</v>
      </c>
    </row>
    <row r="395" spans="1:7" ht="11.1" hidden="1" customHeight="1" x14ac:dyDescent="0.25">
      <c r="A395" s="218" t="s">
        <v>471</v>
      </c>
      <c r="B395" s="694"/>
      <c r="C395" s="694"/>
      <c r="D395" s="694"/>
      <c r="E395" s="255">
        <v>1485001000</v>
      </c>
      <c r="F395" s="255"/>
      <c r="G395" s="228" t="s">
        <v>560</v>
      </c>
    </row>
    <row r="396" spans="1:7" ht="11.1" hidden="1" customHeight="1" x14ac:dyDescent="0.25">
      <c r="A396" s="218" t="s">
        <v>458</v>
      </c>
      <c r="B396" s="694"/>
      <c r="C396" s="694"/>
      <c r="D396" s="694"/>
      <c r="E396" s="255">
        <v>1485001000</v>
      </c>
      <c r="F396" s="255">
        <v>162876800</v>
      </c>
      <c r="G396" s="228" t="s">
        <v>665</v>
      </c>
    </row>
    <row r="397" spans="1:7" ht="11.1" hidden="1" customHeight="1" x14ac:dyDescent="0.25">
      <c r="A397" s="218" t="s">
        <v>459</v>
      </c>
      <c r="B397" s="694"/>
      <c r="C397" s="694"/>
      <c r="D397" s="694"/>
      <c r="E397" s="255">
        <v>1485001000</v>
      </c>
      <c r="F397" s="255">
        <v>162876800</v>
      </c>
      <c r="G397" s="228" t="s">
        <v>562</v>
      </c>
    </row>
    <row r="398" spans="1:7" ht="11.1" hidden="1" customHeight="1" x14ac:dyDescent="0.25">
      <c r="A398" s="218" t="s">
        <v>460</v>
      </c>
      <c r="B398" s="694"/>
      <c r="C398" s="694"/>
      <c r="D398" s="694"/>
      <c r="E398" s="255">
        <v>1485001000</v>
      </c>
      <c r="F398" s="255">
        <v>162876800</v>
      </c>
      <c r="G398" s="228" t="s">
        <v>562</v>
      </c>
    </row>
    <row r="399" spans="1:7" ht="11.1" hidden="1" customHeight="1" x14ac:dyDescent="0.25">
      <c r="A399" s="218" t="s">
        <v>461</v>
      </c>
      <c r="B399" s="694"/>
      <c r="C399" s="694"/>
      <c r="D399" s="694"/>
      <c r="E399" s="255">
        <v>1485001000</v>
      </c>
      <c r="F399" s="255">
        <v>162876800</v>
      </c>
      <c r="G399" s="228" t="s">
        <v>563</v>
      </c>
    </row>
    <row r="400" spans="1:7" ht="11.1" hidden="1" customHeight="1" x14ac:dyDescent="0.25">
      <c r="A400" s="218" t="s">
        <v>463</v>
      </c>
      <c r="B400" s="694"/>
      <c r="C400" s="694"/>
      <c r="D400" s="694"/>
      <c r="E400" s="255">
        <v>1772816000</v>
      </c>
      <c r="F400" s="255">
        <v>1319161234.9654295</v>
      </c>
      <c r="G400" s="228" t="s">
        <v>564</v>
      </c>
    </row>
    <row r="401" spans="1:15" ht="11.1" hidden="1" customHeight="1" x14ac:dyDescent="0.25">
      <c r="A401" s="218" t="s">
        <v>464</v>
      </c>
      <c r="B401" s="694"/>
      <c r="C401" s="694"/>
      <c r="D401" s="694"/>
      <c r="E401" s="255">
        <v>1772816000</v>
      </c>
      <c r="F401" s="255">
        <v>1379968011.9654295</v>
      </c>
      <c r="G401" s="228" t="s">
        <v>565</v>
      </c>
    </row>
    <row r="402" spans="1:15" ht="14.25" hidden="1" customHeight="1" thickBot="1" x14ac:dyDescent="0.3">
      <c r="A402" s="263"/>
      <c r="G402" s="264"/>
    </row>
    <row r="403" spans="1:15" ht="14.25" hidden="1" customHeight="1" x14ac:dyDescent="0.25">
      <c r="A403" s="759" t="s">
        <v>667</v>
      </c>
      <c r="B403" s="687"/>
      <c r="C403" s="687"/>
      <c r="D403" s="687"/>
      <c r="E403" s="687"/>
      <c r="F403" s="687"/>
      <c r="G403" s="730"/>
    </row>
    <row r="404" spans="1:15" ht="14.25" hidden="1" customHeight="1" x14ac:dyDescent="0.25">
      <c r="A404" s="181" t="s">
        <v>27</v>
      </c>
      <c r="B404" s="182" t="s">
        <v>476</v>
      </c>
      <c r="C404" s="182" t="s">
        <v>477</v>
      </c>
      <c r="D404" s="182" t="s">
        <v>646</v>
      </c>
      <c r="E404" s="182" t="s">
        <v>668</v>
      </c>
      <c r="F404" s="182" t="s">
        <v>669</v>
      </c>
      <c r="G404" s="183" t="s">
        <v>649</v>
      </c>
    </row>
    <row r="405" spans="1:15" ht="11.85" hidden="1" customHeight="1" x14ac:dyDescent="0.25">
      <c r="A405" s="218" t="s">
        <v>466</v>
      </c>
      <c r="B405" s="693" t="s">
        <v>650</v>
      </c>
      <c r="C405" s="693" t="s">
        <v>625</v>
      </c>
      <c r="D405" s="693" t="s">
        <v>651</v>
      </c>
      <c r="E405" s="262">
        <v>484062100</v>
      </c>
      <c r="F405" s="265">
        <v>478551000</v>
      </c>
      <c r="G405" s="228">
        <v>0</v>
      </c>
      <c r="O405" s="223" t="s">
        <v>507</v>
      </c>
    </row>
    <row r="406" spans="1:15" ht="11.85" hidden="1" customHeight="1" x14ac:dyDescent="0.25">
      <c r="A406" s="218" t="s">
        <v>467</v>
      </c>
      <c r="B406" s="694"/>
      <c r="C406" s="694"/>
      <c r="D406" s="694"/>
      <c r="E406" s="262">
        <v>484062100</v>
      </c>
      <c r="F406" s="265">
        <v>478551000</v>
      </c>
      <c r="G406" s="228" t="s">
        <v>571</v>
      </c>
      <c r="O406" s="223" t="s">
        <v>507</v>
      </c>
    </row>
    <row r="407" spans="1:15" ht="11.85" hidden="1" customHeight="1" x14ac:dyDescent="0.25">
      <c r="A407" s="218" t="s">
        <v>468</v>
      </c>
      <c r="B407" s="694"/>
      <c r="C407" s="694"/>
      <c r="D407" s="694"/>
      <c r="E407" s="262">
        <v>484062100</v>
      </c>
      <c r="F407" s="265">
        <v>478551000</v>
      </c>
      <c r="G407" s="228" t="s">
        <v>572</v>
      </c>
      <c r="O407" s="223" t="s">
        <v>507</v>
      </c>
    </row>
    <row r="408" spans="1:15" ht="11.85" hidden="1" customHeight="1" x14ac:dyDescent="0.25">
      <c r="A408" s="218" t="s">
        <v>469</v>
      </c>
      <c r="B408" s="694"/>
      <c r="C408" s="694"/>
      <c r="D408" s="694"/>
      <c r="E408" s="262">
        <v>484062100</v>
      </c>
      <c r="F408" s="266">
        <v>478551000</v>
      </c>
      <c r="G408" s="228" t="s">
        <v>573</v>
      </c>
      <c r="O408" s="223" t="s">
        <v>507</v>
      </c>
    </row>
    <row r="409" spans="1:15" ht="11.85" hidden="1" customHeight="1" x14ac:dyDescent="0.25">
      <c r="A409" s="218" t="s">
        <v>470</v>
      </c>
      <c r="B409" s="694"/>
      <c r="C409" s="694"/>
      <c r="D409" s="694"/>
      <c r="E409" s="262">
        <v>484062100</v>
      </c>
      <c r="F409" s="265">
        <v>478551000</v>
      </c>
      <c r="G409" s="228" t="s">
        <v>574</v>
      </c>
      <c r="O409" s="223" t="s">
        <v>509</v>
      </c>
    </row>
    <row r="410" spans="1:15" ht="11.85" hidden="1" customHeight="1" x14ac:dyDescent="0.25">
      <c r="A410" s="259" t="s">
        <v>471</v>
      </c>
      <c r="B410" s="694"/>
      <c r="C410" s="694"/>
      <c r="D410" s="694"/>
      <c r="E410" s="262">
        <v>484062100</v>
      </c>
      <c r="F410" s="265">
        <v>478551000</v>
      </c>
      <c r="G410" s="228" t="s">
        <v>575</v>
      </c>
      <c r="O410" s="223" t="s">
        <v>507</v>
      </c>
    </row>
    <row r="411" spans="1:15" ht="11.85" hidden="1" customHeight="1" x14ac:dyDescent="0.25">
      <c r="A411" s="259" t="s">
        <v>458</v>
      </c>
      <c r="B411" s="694"/>
      <c r="C411" s="694"/>
      <c r="D411" s="694"/>
      <c r="E411" s="262">
        <v>478551000</v>
      </c>
      <c r="F411" s="265">
        <v>478551000</v>
      </c>
      <c r="G411" s="228" t="s">
        <v>576</v>
      </c>
      <c r="O411" s="223" t="s">
        <v>507</v>
      </c>
    </row>
    <row r="412" spans="1:15" ht="11.85" hidden="1" customHeight="1" x14ac:dyDescent="0.25">
      <c r="A412" s="259" t="s">
        <v>459</v>
      </c>
      <c r="B412" s="694"/>
      <c r="C412" s="694"/>
      <c r="D412" s="694"/>
      <c r="E412" s="262">
        <v>478551000</v>
      </c>
      <c r="F412" s="265">
        <v>478551000</v>
      </c>
      <c r="G412" s="228" t="s">
        <v>577</v>
      </c>
      <c r="O412" s="223" t="s">
        <v>507</v>
      </c>
    </row>
    <row r="413" spans="1:15" ht="11.85" hidden="1" customHeight="1" x14ac:dyDescent="0.25">
      <c r="A413" s="259" t="s">
        <v>460</v>
      </c>
      <c r="B413" s="694"/>
      <c r="C413" s="694"/>
      <c r="D413" s="694"/>
      <c r="E413" s="262" t="e">
        <v>#REF!</v>
      </c>
      <c r="F413" s="266">
        <v>538358167</v>
      </c>
      <c r="G413" s="228" t="s">
        <v>578</v>
      </c>
      <c r="O413" s="223" t="s">
        <v>507</v>
      </c>
    </row>
    <row r="414" spans="1:15" ht="11.85" hidden="1" customHeight="1" x14ac:dyDescent="0.25">
      <c r="A414" s="259" t="s">
        <v>461</v>
      </c>
      <c r="B414" s="694"/>
      <c r="C414" s="694"/>
      <c r="D414" s="694"/>
      <c r="E414" s="262">
        <v>542438233</v>
      </c>
      <c r="F414" s="266">
        <v>502271700</v>
      </c>
      <c r="G414" s="228" t="s">
        <v>579</v>
      </c>
      <c r="O414" s="223" t="s">
        <v>509</v>
      </c>
    </row>
    <row r="415" spans="1:15" ht="11.85" hidden="1" customHeight="1" x14ac:dyDescent="0.25">
      <c r="A415" s="259" t="s">
        <v>463</v>
      </c>
      <c r="B415" s="694"/>
      <c r="C415" s="694"/>
      <c r="D415" s="694"/>
      <c r="E415" s="262">
        <v>542438233</v>
      </c>
      <c r="F415" s="266">
        <v>515813033</v>
      </c>
      <c r="G415" s="228" t="s">
        <v>580</v>
      </c>
      <c r="O415" s="223" t="s">
        <v>507</v>
      </c>
    </row>
    <row r="416" spans="1:15" ht="11.85" hidden="1" customHeight="1" x14ac:dyDescent="0.25">
      <c r="A416" s="259" t="s">
        <v>464</v>
      </c>
      <c r="B416" s="694"/>
      <c r="C416" s="694"/>
      <c r="D416" s="694"/>
      <c r="E416" s="262"/>
      <c r="F416" s="266"/>
      <c r="G416" s="228">
        <v>0</v>
      </c>
      <c r="O416" s="223" t="s">
        <v>507</v>
      </c>
    </row>
    <row r="417" spans="1:15" ht="11.85" hidden="1" customHeight="1" x14ac:dyDescent="0.25">
      <c r="A417" s="218" t="s">
        <v>466</v>
      </c>
      <c r="B417" s="693" t="s">
        <v>650</v>
      </c>
      <c r="C417" s="693" t="s">
        <v>493</v>
      </c>
      <c r="D417" s="693" t="s">
        <v>653</v>
      </c>
      <c r="E417" s="262">
        <v>76069667</v>
      </c>
      <c r="F417" s="265"/>
      <c r="G417" s="228">
        <v>0</v>
      </c>
      <c r="O417" s="223" t="s">
        <v>507</v>
      </c>
    </row>
    <row r="418" spans="1:15" ht="11.85" hidden="1" customHeight="1" x14ac:dyDescent="0.25">
      <c r="A418" s="218" t="s">
        <v>467</v>
      </c>
      <c r="B418" s="694"/>
      <c r="C418" s="694"/>
      <c r="D418" s="694"/>
      <c r="E418" s="262">
        <v>84427000</v>
      </c>
      <c r="F418" s="265">
        <v>76069667</v>
      </c>
      <c r="G418" s="228" t="s">
        <v>581</v>
      </c>
    </row>
    <row r="419" spans="1:15" ht="11.85" hidden="1" customHeight="1" x14ac:dyDescent="0.25">
      <c r="A419" s="218" t="s">
        <v>468</v>
      </c>
      <c r="B419" s="694"/>
      <c r="C419" s="694"/>
      <c r="D419" s="694"/>
      <c r="E419" s="262">
        <v>84427000</v>
      </c>
      <c r="F419" s="265">
        <v>76069667</v>
      </c>
      <c r="G419" s="228" t="s">
        <v>582</v>
      </c>
    </row>
    <row r="420" spans="1:15" ht="11.85" hidden="1" customHeight="1" x14ac:dyDescent="0.25">
      <c r="A420" s="218" t="s">
        <v>469</v>
      </c>
      <c r="B420" s="694"/>
      <c r="C420" s="694"/>
      <c r="D420" s="694"/>
      <c r="E420" s="262">
        <v>84427000</v>
      </c>
      <c r="F420" s="265">
        <v>76069667</v>
      </c>
      <c r="G420" s="228" t="s">
        <v>583</v>
      </c>
    </row>
    <row r="421" spans="1:15" ht="11.85" hidden="1" customHeight="1" x14ac:dyDescent="0.25">
      <c r="A421" s="218" t="s">
        <v>470</v>
      </c>
      <c r="B421" s="694"/>
      <c r="C421" s="694"/>
      <c r="D421" s="694"/>
      <c r="E421" s="262">
        <v>84427000</v>
      </c>
      <c r="F421" s="265">
        <v>76069667</v>
      </c>
      <c r="G421" s="228" t="s">
        <v>584</v>
      </c>
    </row>
    <row r="422" spans="1:15" ht="11.85" hidden="1" customHeight="1" x14ac:dyDescent="0.25">
      <c r="A422" s="259" t="s">
        <v>471</v>
      </c>
      <c r="B422" s="694"/>
      <c r="C422" s="694"/>
      <c r="D422" s="694"/>
      <c r="E422" s="262">
        <v>84427000</v>
      </c>
      <c r="F422" s="265">
        <v>76069667</v>
      </c>
      <c r="G422" s="228" t="s">
        <v>585</v>
      </c>
    </row>
    <row r="423" spans="1:15" ht="11.85" hidden="1" customHeight="1" x14ac:dyDescent="0.25">
      <c r="A423" s="259" t="s">
        <v>458</v>
      </c>
      <c r="B423" s="694"/>
      <c r="C423" s="694"/>
      <c r="D423" s="694"/>
      <c r="E423" s="262">
        <v>84427000</v>
      </c>
      <c r="F423" s="265">
        <v>76069667</v>
      </c>
      <c r="G423" s="228" t="s">
        <v>586</v>
      </c>
    </row>
    <row r="424" spans="1:15" ht="11.85" hidden="1" customHeight="1" x14ac:dyDescent="0.25">
      <c r="A424" s="259" t="s">
        <v>459</v>
      </c>
      <c r="B424" s="694"/>
      <c r="C424" s="694"/>
      <c r="D424" s="694"/>
      <c r="E424" s="262">
        <v>84427000</v>
      </c>
      <c r="F424" s="265">
        <v>76069667</v>
      </c>
      <c r="G424" s="228" t="s">
        <v>587</v>
      </c>
    </row>
    <row r="425" spans="1:15" ht="11.85" hidden="1" customHeight="1" x14ac:dyDescent="0.25">
      <c r="A425" s="259" t="s">
        <v>460</v>
      </c>
      <c r="B425" s="694"/>
      <c r="C425" s="694"/>
      <c r="D425" s="694"/>
      <c r="E425" s="262" t="e">
        <v>#REF!</v>
      </c>
      <c r="F425" s="266">
        <v>76069667</v>
      </c>
      <c r="G425" s="228" t="s">
        <v>588</v>
      </c>
    </row>
    <row r="426" spans="1:15" ht="11.85" hidden="1" customHeight="1" x14ac:dyDescent="0.25">
      <c r="A426" s="259" t="s">
        <v>461</v>
      </c>
      <c r="B426" s="694"/>
      <c r="C426" s="694"/>
      <c r="D426" s="694"/>
      <c r="E426" s="262">
        <v>81488867</v>
      </c>
      <c r="F426" s="266">
        <v>76069667</v>
      </c>
      <c r="G426" s="228" t="s">
        <v>589</v>
      </c>
    </row>
    <row r="427" spans="1:15" ht="11.85" hidden="1" customHeight="1" x14ac:dyDescent="0.25">
      <c r="A427" s="259" t="s">
        <v>463</v>
      </c>
      <c r="B427" s="694"/>
      <c r="C427" s="694"/>
      <c r="D427" s="694"/>
      <c r="E427" s="262">
        <v>81488867</v>
      </c>
      <c r="F427" s="266">
        <v>76069667</v>
      </c>
      <c r="G427" s="228" t="s">
        <v>590</v>
      </c>
    </row>
    <row r="428" spans="1:15" ht="11.85" hidden="1" customHeight="1" x14ac:dyDescent="0.25">
      <c r="A428" s="259" t="s">
        <v>464</v>
      </c>
      <c r="B428" s="694"/>
      <c r="C428" s="694"/>
      <c r="D428" s="694"/>
      <c r="E428" s="262"/>
      <c r="F428" s="266"/>
      <c r="G428" s="228">
        <v>0</v>
      </c>
    </row>
    <row r="429" spans="1:15" ht="11.85" hidden="1" customHeight="1" x14ac:dyDescent="0.25">
      <c r="A429" s="218" t="s">
        <v>466</v>
      </c>
      <c r="B429" s="693" t="s">
        <v>650</v>
      </c>
      <c r="C429" s="693" t="s">
        <v>663</v>
      </c>
      <c r="D429" s="693" t="s">
        <v>664</v>
      </c>
      <c r="E429" s="262">
        <v>907674746</v>
      </c>
      <c r="F429" s="265"/>
      <c r="G429" s="228">
        <v>0</v>
      </c>
    </row>
    <row r="430" spans="1:15" ht="11.85" hidden="1" customHeight="1" x14ac:dyDescent="0.25">
      <c r="A430" s="218" t="s">
        <v>467</v>
      </c>
      <c r="B430" s="694"/>
      <c r="C430" s="694"/>
      <c r="D430" s="694"/>
      <c r="E430" s="262">
        <v>905368900</v>
      </c>
      <c r="F430" s="265"/>
      <c r="G430" s="228" t="s">
        <v>591</v>
      </c>
    </row>
    <row r="431" spans="1:15" ht="11.85" hidden="1" customHeight="1" x14ac:dyDescent="0.25">
      <c r="A431" s="218" t="s">
        <v>468</v>
      </c>
      <c r="B431" s="694"/>
      <c r="C431" s="694"/>
      <c r="D431" s="694"/>
      <c r="E431" s="262">
        <v>905368900</v>
      </c>
      <c r="F431" s="265">
        <v>49895267</v>
      </c>
      <c r="G431" s="228" t="s">
        <v>592</v>
      </c>
    </row>
    <row r="432" spans="1:15" ht="11.85" hidden="1" customHeight="1" x14ac:dyDescent="0.25">
      <c r="A432" s="218" t="s">
        <v>469</v>
      </c>
      <c r="B432" s="694"/>
      <c r="C432" s="694"/>
      <c r="D432" s="694"/>
      <c r="E432" s="262">
        <v>905368900</v>
      </c>
      <c r="F432" s="265">
        <v>903732614</v>
      </c>
      <c r="G432" s="228" t="s">
        <v>593</v>
      </c>
    </row>
    <row r="433" spans="1:7" ht="11.85" hidden="1" customHeight="1" x14ac:dyDescent="0.25">
      <c r="A433" s="218" t="s">
        <v>470</v>
      </c>
      <c r="B433" s="694"/>
      <c r="C433" s="694"/>
      <c r="D433" s="694"/>
      <c r="E433" s="262">
        <v>905368900</v>
      </c>
      <c r="F433" s="265">
        <v>152937267</v>
      </c>
      <c r="G433" s="228" t="s">
        <v>594</v>
      </c>
    </row>
    <row r="434" spans="1:7" ht="11.85" hidden="1" customHeight="1" x14ac:dyDescent="0.25">
      <c r="A434" s="259" t="s">
        <v>471</v>
      </c>
      <c r="B434" s="694"/>
      <c r="C434" s="694"/>
      <c r="D434" s="694"/>
      <c r="E434" s="262">
        <v>905368900</v>
      </c>
      <c r="F434" s="265">
        <v>770463533</v>
      </c>
      <c r="G434" s="228" t="s">
        <v>595</v>
      </c>
    </row>
    <row r="435" spans="1:7" ht="11.85" hidden="1" customHeight="1" x14ac:dyDescent="0.25">
      <c r="A435" s="259" t="s">
        <v>458</v>
      </c>
      <c r="B435" s="694"/>
      <c r="C435" s="694"/>
      <c r="D435" s="694"/>
      <c r="E435" s="262">
        <v>905368900</v>
      </c>
      <c r="F435" s="265">
        <v>770463533</v>
      </c>
      <c r="G435" s="228" t="s">
        <v>596</v>
      </c>
    </row>
    <row r="436" spans="1:7" ht="11.85" hidden="1" customHeight="1" x14ac:dyDescent="0.25">
      <c r="A436" s="259" t="s">
        <v>459</v>
      </c>
      <c r="B436" s="694"/>
      <c r="C436" s="694"/>
      <c r="D436" s="694"/>
      <c r="E436" s="262">
        <v>905368900</v>
      </c>
      <c r="F436" s="265">
        <v>770463533</v>
      </c>
      <c r="G436" s="228" t="s">
        <v>597</v>
      </c>
    </row>
    <row r="437" spans="1:7" ht="11.85" hidden="1" customHeight="1" x14ac:dyDescent="0.25">
      <c r="A437" s="259" t="s">
        <v>460</v>
      </c>
      <c r="B437" s="694"/>
      <c r="C437" s="694"/>
      <c r="D437" s="694"/>
      <c r="E437" s="262">
        <v>905368900</v>
      </c>
      <c r="F437" s="266">
        <v>903732614</v>
      </c>
      <c r="G437" s="228" t="s">
        <v>588</v>
      </c>
    </row>
    <row r="438" spans="1:7" ht="11.85" hidden="1" customHeight="1" x14ac:dyDescent="0.25">
      <c r="A438" s="259" t="s">
        <v>461</v>
      </c>
      <c r="B438" s="694"/>
      <c r="C438" s="694"/>
      <c r="D438" s="694"/>
      <c r="E438" s="262">
        <v>905368900</v>
      </c>
      <c r="F438" s="266">
        <v>770463533</v>
      </c>
      <c r="G438" s="228" t="s">
        <v>598</v>
      </c>
    </row>
    <row r="439" spans="1:7" ht="11.85" hidden="1" customHeight="1" x14ac:dyDescent="0.25">
      <c r="A439" s="259" t="s">
        <v>463</v>
      </c>
      <c r="B439" s="694"/>
      <c r="C439" s="694"/>
      <c r="D439" s="694"/>
      <c r="E439" s="262">
        <v>905368900</v>
      </c>
      <c r="F439" s="266">
        <v>770463533</v>
      </c>
      <c r="G439" s="228" t="s">
        <v>599</v>
      </c>
    </row>
    <row r="440" spans="1:7" ht="11.85" hidden="1" customHeight="1" x14ac:dyDescent="0.25">
      <c r="A440" s="259" t="s">
        <v>464</v>
      </c>
      <c r="B440" s="694"/>
      <c r="C440" s="694"/>
      <c r="D440" s="694"/>
      <c r="E440" s="262"/>
      <c r="F440" s="266"/>
      <c r="G440" s="228">
        <v>0</v>
      </c>
    </row>
    <row r="441" spans="1:7" ht="11.85" hidden="1" customHeight="1" x14ac:dyDescent="0.25">
      <c r="A441" s="218" t="s">
        <v>466</v>
      </c>
      <c r="B441" s="693" t="s">
        <v>498</v>
      </c>
      <c r="C441" s="693" t="s">
        <v>499</v>
      </c>
      <c r="D441" s="693" t="s">
        <v>658</v>
      </c>
      <c r="E441" s="262">
        <v>975245000</v>
      </c>
      <c r="F441" s="265"/>
      <c r="G441" s="228" t="s">
        <v>180</v>
      </c>
    </row>
    <row r="442" spans="1:7" ht="11.85" hidden="1" customHeight="1" x14ac:dyDescent="0.25">
      <c r="A442" s="218" t="s">
        <v>467</v>
      </c>
      <c r="B442" s="694"/>
      <c r="C442" s="694"/>
      <c r="D442" s="694"/>
      <c r="E442" s="262">
        <v>975245000</v>
      </c>
      <c r="F442" s="265"/>
      <c r="G442" s="228" t="s">
        <v>600</v>
      </c>
    </row>
    <row r="443" spans="1:7" ht="11.85" hidden="1" customHeight="1" x14ac:dyDescent="0.25">
      <c r="A443" s="218" t="s">
        <v>468</v>
      </c>
      <c r="B443" s="694"/>
      <c r="C443" s="694"/>
      <c r="D443" s="694"/>
      <c r="E443" s="262">
        <v>975245000</v>
      </c>
      <c r="F443" s="265">
        <v>21382200</v>
      </c>
      <c r="G443" s="228" t="s">
        <v>601</v>
      </c>
    </row>
    <row r="444" spans="1:7" ht="11.85" hidden="1" customHeight="1" x14ac:dyDescent="0.25">
      <c r="A444" s="218" t="s">
        <v>469</v>
      </c>
      <c r="B444" s="694"/>
      <c r="C444" s="694"/>
      <c r="D444" s="694"/>
      <c r="E444" s="262">
        <v>975245000</v>
      </c>
      <c r="F444" s="262">
        <v>970910701</v>
      </c>
      <c r="G444" s="228" t="s">
        <v>602</v>
      </c>
    </row>
    <row r="445" spans="1:7" ht="11.85" hidden="1" customHeight="1" x14ac:dyDescent="0.25">
      <c r="A445" s="218" t="s">
        <v>470</v>
      </c>
      <c r="B445" s="694"/>
      <c r="C445" s="694"/>
      <c r="D445" s="694"/>
      <c r="E445" s="262">
        <v>975245000</v>
      </c>
      <c r="F445" s="265">
        <v>64890200</v>
      </c>
      <c r="G445" s="228" t="s">
        <v>603</v>
      </c>
    </row>
    <row r="446" spans="1:7" ht="11.85" hidden="1" customHeight="1" x14ac:dyDescent="0.25">
      <c r="A446" s="259" t="s">
        <v>471</v>
      </c>
      <c r="B446" s="694"/>
      <c r="C446" s="694"/>
      <c r="D446" s="694"/>
      <c r="E446" s="262">
        <v>975245000</v>
      </c>
      <c r="F446" s="265">
        <v>295618667</v>
      </c>
      <c r="G446" s="228" t="s">
        <v>604</v>
      </c>
    </row>
    <row r="447" spans="1:7" ht="11.85" hidden="1" customHeight="1" x14ac:dyDescent="0.25">
      <c r="A447" s="259" t="s">
        <v>458</v>
      </c>
      <c r="B447" s="694"/>
      <c r="C447" s="694"/>
      <c r="D447" s="694"/>
      <c r="E447" s="262">
        <v>975245000</v>
      </c>
      <c r="F447" s="265">
        <v>295618667</v>
      </c>
      <c r="G447" s="228" t="s">
        <v>605</v>
      </c>
    </row>
    <row r="448" spans="1:7" ht="11.85" hidden="1" customHeight="1" x14ac:dyDescent="0.25">
      <c r="A448" s="259" t="s">
        <v>459</v>
      </c>
      <c r="B448" s="694"/>
      <c r="C448" s="694"/>
      <c r="D448" s="694"/>
      <c r="E448" s="262">
        <v>975245000</v>
      </c>
      <c r="F448" s="265">
        <v>295618667</v>
      </c>
      <c r="G448" s="228" t="s">
        <v>606</v>
      </c>
    </row>
    <row r="449" spans="1:7" ht="11.85" hidden="1" customHeight="1" x14ac:dyDescent="0.25">
      <c r="A449" s="259" t="s">
        <v>460</v>
      </c>
      <c r="B449" s="694"/>
      <c r="C449" s="694"/>
      <c r="D449" s="694"/>
      <c r="E449" s="262" t="e">
        <v>#REF!</v>
      </c>
      <c r="F449" s="266">
        <v>0</v>
      </c>
      <c r="G449" s="228" t="s">
        <v>607</v>
      </c>
    </row>
    <row r="450" spans="1:7" ht="11.85" hidden="1" customHeight="1" x14ac:dyDescent="0.25">
      <c r="A450" s="259" t="s">
        <v>461</v>
      </c>
      <c r="B450" s="694"/>
      <c r="C450" s="694"/>
      <c r="D450" s="694"/>
      <c r="E450" s="262">
        <v>975245000</v>
      </c>
      <c r="F450" s="266">
        <v>295618667</v>
      </c>
      <c r="G450" s="228" t="s">
        <v>608</v>
      </c>
    </row>
    <row r="451" spans="1:7" ht="11.85" hidden="1" customHeight="1" x14ac:dyDescent="0.25">
      <c r="A451" s="259" t="s">
        <v>463</v>
      </c>
      <c r="B451" s="694"/>
      <c r="C451" s="694"/>
      <c r="D451" s="694"/>
      <c r="E451" s="262">
        <v>975245000</v>
      </c>
      <c r="F451" s="266">
        <v>295618667</v>
      </c>
      <c r="G451" s="228" t="s">
        <v>609</v>
      </c>
    </row>
    <row r="452" spans="1:7" ht="11.85" hidden="1" customHeight="1" x14ac:dyDescent="0.25">
      <c r="A452" s="259" t="s">
        <v>464</v>
      </c>
      <c r="B452" s="694"/>
      <c r="C452" s="694"/>
      <c r="D452" s="694"/>
      <c r="E452" s="262"/>
      <c r="F452" s="266"/>
      <c r="G452" s="228">
        <v>0</v>
      </c>
    </row>
    <row r="453" spans="1:7" ht="11.85" hidden="1" customHeight="1" x14ac:dyDescent="0.25">
      <c r="A453" s="218" t="s">
        <v>466</v>
      </c>
      <c r="B453" s="693" t="s">
        <v>498</v>
      </c>
      <c r="C453" s="693" t="s">
        <v>553</v>
      </c>
      <c r="D453" s="693" t="s">
        <v>666</v>
      </c>
      <c r="E453" s="262">
        <v>4061750000</v>
      </c>
      <c r="F453" s="265"/>
      <c r="G453" s="228" t="s">
        <v>610</v>
      </c>
    </row>
    <row r="454" spans="1:7" ht="11.85" hidden="1" customHeight="1" x14ac:dyDescent="0.25">
      <c r="A454" s="218" t="s">
        <v>467</v>
      </c>
      <c r="B454" s="694"/>
      <c r="C454" s="694"/>
      <c r="D454" s="694"/>
      <c r="E454" s="262">
        <v>4061750000</v>
      </c>
      <c r="F454" s="265"/>
      <c r="G454" s="228" t="s">
        <v>611</v>
      </c>
    </row>
    <row r="455" spans="1:7" ht="11.85" hidden="1" customHeight="1" x14ac:dyDescent="0.25">
      <c r="A455" s="218" t="s">
        <v>468</v>
      </c>
      <c r="B455" s="694"/>
      <c r="C455" s="694"/>
      <c r="D455" s="694"/>
      <c r="E455" s="262">
        <v>4061750000</v>
      </c>
      <c r="F455" s="265">
        <v>31840467</v>
      </c>
      <c r="G455" s="228" t="s">
        <v>611</v>
      </c>
    </row>
    <row r="456" spans="1:7" ht="11.85" hidden="1" customHeight="1" x14ac:dyDescent="0.25">
      <c r="A456" s="218" t="s">
        <v>469</v>
      </c>
      <c r="B456" s="694"/>
      <c r="C456" s="694"/>
      <c r="D456" s="694"/>
      <c r="E456" s="262">
        <v>4061750000</v>
      </c>
      <c r="F456" s="262">
        <v>4032060127</v>
      </c>
      <c r="G456" s="228" t="s">
        <v>612</v>
      </c>
    </row>
    <row r="457" spans="1:7" ht="11.85" hidden="1" customHeight="1" x14ac:dyDescent="0.25">
      <c r="A457" s="218" t="s">
        <v>470</v>
      </c>
      <c r="B457" s="694"/>
      <c r="C457" s="694"/>
      <c r="D457" s="694"/>
      <c r="E457" s="262">
        <v>4061750000</v>
      </c>
      <c r="F457" s="265">
        <v>100688467</v>
      </c>
      <c r="G457" s="228" t="s">
        <v>613</v>
      </c>
    </row>
    <row r="458" spans="1:7" ht="11.85" hidden="1" customHeight="1" x14ac:dyDescent="0.25">
      <c r="A458" s="259" t="s">
        <v>471</v>
      </c>
      <c r="B458" s="694"/>
      <c r="C458" s="694"/>
      <c r="D458" s="694"/>
      <c r="E458" s="262">
        <v>4061750000</v>
      </c>
      <c r="F458" s="265">
        <v>407309666</v>
      </c>
      <c r="G458" s="228" t="s">
        <v>614</v>
      </c>
    </row>
    <row r="459" spans="1:7" ht="11.85" hidden="1" customHeight="1" x14ac:dyDescent="0.25">
      <c r="A459" s="259" t="s">
        <v>458</v>
      </c>
      <c r="B459" s="694"/>
      <c r="C459" s="694"/>
      <c r="D459" s="694"/>
      <c r="E459" s="262">
        <v>4061750000</v>
      </c>
      <c r="F459" s="265">
        <v>407309666</v>
      </c>
      <c r="G459" s="228" t="s">
        <v>615</v>
      </c>
    </row>
    <row r="460" spans="1:7" ht="11.85" hidden="1" customHeight="1" x14ac:dyDescent="0.25">
      <c r="A460" s="259" t="s">
        <v>459</v>
      </c>
      <c r="B460" s="694"/>
      <c r="C460" s="694"/>
      <c r="D460" s="694"/>
      <c r="E460" s="262">
        <v>4061750000</v>
      </c>
      <c r="F460" s="265">
        <v>540882578</v>
      </c>
      <c r="G460" s="228" t="s">
        <v>616</v>
      </c>
    </row>
    <row r="461" spans="1:7" ht="11.85" hidden="1" customHeight="1" x14ac:dyDescent="0.25">
      <c r="A461" s="259" t="s">
        <v>460</v>
      </c>
      <c r="B461" s="694"/>
      <c r="C461" s="694"/>
      <c r="D461" s="694"/>
      <c r="E461" s="262" t="e">
        <v>#REF!</v>
      </c>
      <c r="F461" s="266">
        <v>0</v>
      </c>
      <c r="G461" s="228" t="s">
        <v>617</v>
      </c>
    </row>
    <row r="462" spans="1:7" ht="11.85" hidden="1" customHeight="1" x14ac:dyDescent="0.25">
      <c r="A462" s="259" t="s">
        <v>461</v>
      </c>
      <c r="B462" s="694"/>
      <c r="C462" s="694"/>
      <c r="D462" s="694"/>
      <c r="E462" s="262">
        <v>4061750000</v>
      </c>
      <c r="F462" s="266">
        <v>540882578</v>
      </c>
      <c r="G462" s="228" t="s">
        <v>618</v>
      </c>
    </row>
    <row r="463" spans="1:7" ht="11.85" hidden="1" customHeight="1" x14ac:dyDescent="0.25">
      <c r="A463" s="259" t="s">
        <v>463</v>
      </c>
      <c r="B463" s="694"/>
      <c r="C463" s="694"/>
      <c r="D463" s="694"/>
      <c r="E463" s="262">
        <v>4061750000</v>
      </c>
      <c r="F463" s="266">
        <v>543421578</v>
      </c>
      <c r="G463" s="228" t="s">
        <v>619</v>
      </c>
    </row>
    <row r="464" spans="1:7" ht="11.85" hidden="1" customHeight="1" x14ac:dyDescent="0.25">
      <c r="A464" s="259" t="s">
        <v>464</v>
      </c>
      <c r="B464" s="694"/>
      <c r="C464" s="694"/>
      <c r="D464" s="694"/>
      <c r="E464" s="262"/>
      <c r="F464" s="266"/>
      <c r="G464" s="228">
        <v>0</v>
      </c>
    </row>
    <row r="465" spans="1:15" ht="14.25" customHeight="1" thickBot="1" x14ac:dyDescent="0.3">
      <c r="A465" s="263"/>
    </row>
    <row r="466" spans="1:15" ht="14.25" customHeight="1" x14ac:dyDescent="0.25">
      <c r="A466" s="759" t="s">
        <v>670</v>
      </c>
      <c r="B466" s="687"/>
      <c r="C466" s="687"/>
      <c r="D466" s="687"/>
      <c r="E466" s="687"/>
      <c r="F466" s="687"/>
      <c r="G466" s="730"/>
    </row>
    <row r="467" spans="1:15" ht="78.75" customHeight="1" thickBot="1" x14ac:dyDescent="0.3">
      <c r="A467" s="214" t="s">
        <v>28</v>
      </c>
      <c r="B467" s="267" t="s">
        <v>476</v>
      </c>
      <c r="C467" s="267" t="s">
        <v>477</v>
      </c>
      <c r="D467" s="267" t="s">
        <v>646</v>
      </c>
      <c r="E467" s="267" t="s">
        <v>671</v>
      </c>
      <c r="F467" s="267" t="s">
        <v>672</v>
      </c>
      <c r="G467" s="268" t="s">
        <v>649</v>
      </c>
    </row>
    <row r="468" spans="1:15" ht="18.75" customHeight="1" x14ac:dyDescent="0.25">
      <c r="A468" s="269" t="s">
        <v>466</v>
      </c>
      <c r="B468" s="760" t="s">
        <v>650</v>
      </c>
      <c r="C468" s="762" t="s">
        <v>625</v>
      </c>
      <c r="D468" s="765" t="s">
        <v>673</v>
      </c>
      <c r="E468" s="288">
        <v>540737989</v>
      </c>
      <c r="F468" s="289"/>
      <c r="G468" s="290" t="str">
        <f>+N231</f>
        <v>En enero de 2023 no se presentó avance, conforme a lo programado.</v>
      </c>
      <c r="O468" s="223" t="s">
        <v>507</v>
      </c>
    </row>
    <row r="469" spans="1:15" ht="18.75" customHeight="1" x14ac:dyDescent="0.25">
      <c r="A469" s="270" t="s">
        <v>467</v>
      </c>
      <c r="B469" s="692"/>
      <c r="C469" s="763"/>
      <c r="D469" s="766"/>
      <c r="E469" s="288">
        <v>540737989</v>
      </c>
      <c r="F469" s="289">
        <v>329260000</v>
      </c>
      <c r="G469" s="290" t="str">
        <f t="shared" ref="G469:G527" si="4">+N232</f>
        <v>En enero de 2023 no se presentó avance, conforme a lo programado.</v>
      </c>
      <c r="O469" s="223" t="s">
        <v>507</v>
      </c>
    </row>
    <row r="470" spans="1:15" ht="18.75" customHeight="1" x14ac:dyDescent="0.25">
      <c r="A470" s="270" t="s">
        <v>468</v>
      </c>
      <c r="B470" s="692"/>
      <c r="C470" s="763"/>
      <c r="D470" s="766"/>
      <c r="E470" s="288">
        <v>540737989</v>
      </c>
      <c r="F470" s="289">
        <v>487171000</v>
      </c>
      <c r="G470" s="290" t="str">
        <f t="shared" si="4"/>
        <v>En marzo de 2023, se realizaron reuniones de seguimiento por cada alianza: Sumapaz, Usme, Ciudad Bolívar, Chapinero. En Suba se realizaron dos reuniones de seguimiento.</v>
      </c>
      <c r="O470" s="223" t="s">
        <v>507</v>
      </c>
    </row>
    <row r="471" spans="1:15" ht="18.75" customHeight="1" x14ac:dyDescent="0.25">
      <c r="A471" s="270" t="s">
        <v>469</v>
      </c>
      <c r="B471" s="692"/>
      <c r="C471" s="763"/>
      <c r="D471" s="766"/>
      <c r="E471" s="288">
        <v>540737989</v>
      </c>
      <c r="F471" s="291">
        <v>487171000</v>
      </c>
      <c r="G471" s="292" t="str">
        <f t="shared" si="4"/>
        <v>En el mes de abril de 2023, se realiza una reunión de seguimiento a todos los compromisos acordados en las alianzas de Sumapaz y Chapinero y dos reuniones para la alianza de Suba, aportando en gestión con las siguientes actividades.
En Usme, se realiza una asesoría técnica en el manejo de lombricultivo, en las instalaciones del vivero de La Requilina, donde participa un profesional ambiental y la persona encargada del vivero. También, se programa un evento de capacitación en la vereda Soches con un grupo de niños en el marco de la alianza.
El grupo de ruralidad de la Secretaria Distrital de Ambiente asiste a los Comité Local de Seguridad Alimentaria y Nutricional – CLSAN: en abril de 2023 en el comité realizado en Chapinero. En la localidad de Sumapaz no se asistió a la reunión programada por condiciones de seguridad, se reprogramó para mayo.</v>
      </c>
      <c r="O471" s="223" t="s">
        <v>507</v>
      </c>
    </row>
    <row r="472" spans="1:15" ht="18.75" customHeight="1" x14ac:dyDescent="0.25">
      <c r="A472" s="270" t="s">
        <v>470</v>
      </c>
      <c r="B472" s="692"/>
      <c r="C472" s="763"/>
      <c r="D472" s="766"/>
      <c r="E472" s="288">
        <v>540737989</v>
      </c>
      <c r="F472" s="289">
        <v>487171000</v>
      </c>
      <c r="G472" s="290" t="str">
        <f t="shared" si="4"/>
        <v>En el mes de mayo de 2023, se realizaron reuniones de seguimiento a las alianzas de Sumapaz, Usme, Ciudad Bolívar, Chapinero y Suba. En cuanto a la alianza Sumapaz se realizaron dos jornadas de siembra de árboles y se realizó trabajo conjunto construcción de las camas en el invernadero de la alcaldía; En Usme en el marco de la alianza se realizó el taller de Agroecología y Agricultura Orgánica, en la vereda Soches, con respecto a la alianza de Chapinero se realizaron dos jornadas de plantación de árboles. En cuanto a la alianza de Suba se realizó un taller para desincentivar el uso de agroquímicos y un recorrido por Predios de 5 productores, con el fin de llevar a cabo jornada de reconocimiento seguimiento de acciones realizadas.</v>
      </c>
      <c r="O472" s="223" t="s">
        <v>509</v>
      </c>
    </row>
    <row r="473" spans="1:15" ht="18.75" customHeight="1" x14ac:dyDescent="0.25">
      <c r="A473" s="271" t="s">
        <v>471</v>
      </c>
      <c r="B473" s="692"/>
      <c r="C473" s="763"/>
      <c r="D473" s="766"/>
      <c r="E473" s="288">
        <v>540737989</v>
      </c>
      <c r="F473" s="289">
        <v>487171000</v>
      </c>
      <c r="G473" s="290" t="str">
        <f t="shared" si="4"/>
        <v xml:space="preserve">En el mes de junio de 2023, se realizaron reuniones en las localidades de Sumapaz, Usme y Suba para revisar avances y coordinar acciones a realizar según lo acordado.
En Sumapaz, se realizó entrega de semillas para propagar en el invernadero y luego dotar a la Comunidad. Se realizó siembra y georreferenciación de árboles en con el fin de aportar al conector establecido por la Ulata y proteger un nacedero. En Ciudad Bolívar se apoyó las reuniones de los Paisajes Sostenibles. En Usme: Se capacitó al equipo ULATA, se realizó la entrega de material arbóreo. En Suba se prepararon actividades y material para la celebración del día del campesino en la vereda chorrillos sector 3, con carteles que muestran los resultados del trabajo de la cuenca en campo y juegos para desincentivar el uso de agroquímicos, para actividad del 09 de septiembre. El equipo rural participó el 24 de junio en la celebración del carnaval del río Bogotá, en desarrollo de la alianza con Suba, acompañando el recorrido y con una carroza con información de las actividades que se desarrollan en la ruralidad de Suba para el Ordenamiento Ambiental de Fincas – OAF. En Chapinero se participó en el día del campesino, se apoyaron actividades de la ULDER y se Plantaron árboles </v>
      </c>
      <c r="O473" s="223" t="s">
        <v>507</v>
      </c>
    </row>
    <row r="474" spans="1:15" ht="18.75" customHeight="1" x14ac:dyDescent="0.25">
      <c r="A474" s="271" t="s">
        <v>458</v>
      </c>
      <c r="B474" s="692"/>
      <c r="C474" s="763"/>
      <c r="D474" s="766"/>
      <c r="E474" s="356">
        <v>540737989</v>
      </c>
      <c r="F474" s="357">
        <v>487171000</v>
      </c>
      <c r="G474" s="358" t="str">
        <f t="shared" si="4"/>
        <v xml:space="preserve">En el mes de julio de 2023, en las localidades de Ciudad Bolívar y Suba se realizaron reuniones de revisión de avance y planeación de las acciones acordadas en las alianzas. En Ciudad Bolívar y Usme, se capacitó al equipo de la ULATA y de la Alcaldía en Sistemas de Información Geográfica. se realizó un recorrido en el paisaje sostenible Agroparque Requilina Uval, atendiendo la solicitud de los presidentes de la JAC. En Suba, se llevó a cabo una reunión virtual entre el equipo de la SDA, el referente de ruralidad de la alcaldía local, los integrantes del convenio 538 (Universidad Nacional), representantes de la Subred norte del IDPYBA y de ciclo reciclo (CAR), para articular acciones interinstitucionales con entidades que intervienen en el territorio rural de la localidad. </v>
      </c>
      <c r="O474" s="223" t="s">
        <v>507</v>
      </c>
    </row>
    <row r="475" spans="1:15" ht="18.75" customHeight="1" x14ac:dyDescent="0.25">
      <c r="A475" s="271" t="s">
        <v>459</v>
      </c>
      <c r="B475" s="692"/>
      <c r="C475" s="763"/>
      <c r="D475" s="766"/>
      <c r="E475" s="356" t="e">
        <f>+#REF!</f>
        <v>#REF!</v>
      </c>
      <c r="F475" s="357">
        <v>487171000</v>
      </c>
      <c r="G475" s="359" t="str">
        <f t="shared" si="4"/>
        <v>Para el 2023, se han realizado el seguimiento a los compromisos de las alianzas:
*Sumapaz - San Juan: en las veredas Toldo y San Antonio dos lunes del mes se realiza en predios con OAF el respectivo diagnóstico, análisis, cartografía y se ha derivado los compromisos de elaborar un biodigestor y un súper 4; por otro lado, en un predio pionero, se apoya la instalación y puesta en marcha de una estructura atrapanieblas, para aprovechar el agua recolectada en la finca.
Río Blanco:  en conjunto con la ULATA, se organiza una parcela demostrativa.  Con la Secretaria de Desarrollo Económico se apoya la implementación de huertas caseras y se suministra abono orgánico a huertas existentes.
*Ciudad Bolívar: se participó en taller de la socialización de resultados con la FAO, capacitando para la elaboración de biopreparados a la comunidad.
*Usme: se elaboró el lombricultivo en el vivero de la ULATA y se presentó a las funcionarias, metodología de mantenimiento y funcionamiento. 
*Chapinero: Durante dos días, se realizaron visitas conjuntas con zootecnistas de la ULATA para actividades de seguimiento a una colmena (abejas), entregada en otra vigencia por la SDA con baja producción, para mejorar el manejo, la SDA les sugiere cambio de lugar e instalar una cubierta.
*Suba: Se elaboró un documento con análisis de necesidades y sugenercia de reparto según las especificaciones del predio de cada beneficiario que recibiría un kit agropecuarios que se entregó en marco del convenio 538 ALSuba U Nal. Se apoyó invitando a la comunidad y con una charla sobre los avances en OAF y lo acordado dentro de la Alianza, en un conversatorio en la Universidad Nacional con diferentes instituciones que trabajan en el territorio, con el alcalde, un referente ambiental y economista de esta alcaldía.</v>
      </c>
      <c r="O475" s="223" t="s">
        <v>507</v>
      </c>
    </row>
    <row r="476" spans="1:15" ht="18.75" customHeight="1" x14ac:dyDescent="0.25">
      <c r="A476" s="271" t="s">
        <v>460</v>
      </c>
      <c r="B476" s="692"/>
      <c r="C476" s="763"/>
      <c r="D476" s="766"/>
      <c r="E476" s="356" t="e">
        <f>+#REF!</f>
        <v>#REF!</v>
      </c>
      <c r="F476" s="360" t="e">
        <f>+#REF!</f>
        <v>#REF!</v>
      </c>
      <c r="G476" s="359" t="str">
        <f t="shared" si="4"/>
        <v xml:space="preserve">A corte septiembre de 2023, En el mes de septiembre en el marco de las alianzas suscritas con las Alcaldías Locales, se realizaron reuniones en las localidades de Chapinero, Suba, Usme, Ciudad Bolívar y Sumapaz y para revisar avances y coordinar acciones a realizar según lo acordado.
De igual manera se realizó la gestión en el marco de las alianzas suscritas con las Alcaldías Locales, para que la Corporación Autónoma Regional de Cundinamarca (CAR) dictara una capacitación de negocios verdes 
Sumapaz - San Juan: Con el equipo de la alcaldía de Sumapaz se adelantó seguimiento a tres predios vinculados al OAF se apoyó el invernadero. Se realizaron acciones conjuntas de seguimiento a dos predios que se encuentran vinculados al Ordenamiento Ambiental de Fincas (OAF). Se realizó una jornada de cazadores de semillas en la vereda San Antonio. Se realizaron cuatro capacitaciones con el fin de desincentivo y correcto uso de agroquímicos; explicación elaboración de biopreparados / Elaboración caldo súper 4.
Río Blanco:  junto con la alcaldía de Sumapaz se realizó plantación de material vegetal la para cerca viva del predio Santo Domingo, ubicado en la vereda Tabaco. Así mismo, se realizó una jornada de cazadores de semillas con la participación de la población infantil de la zona conocida como Alto del Burro, ubicado en vereda Tabaco. Se realizaron dos capacitaciones en manejo adecuado y Correcto uso de los agroquímicos. 
Ciudad Bolívar: se participó en la capacitación práctica de biopreparados-caldo Súper 4, en esta se explicó la importancia de realizar los fertilizantes y plaguicidas para los cultivos propios de cada una de las fincas, esta actividad se desarrolló en la vereda Mochuelo Alto, en el predio El Santuario
Chapinero: se han realizado cruces de las bases de datos con el propósito de aportar al equipo profesional de la ALCH, un panorama del estado actual de los predios que se encuentran vinculados al Ordenamiento Ambiental de Fincas (OAF) por parte de la Secretaría. Se realizaron visitas de reconocimiento a los predios en los cuales se pretende realizar acciones conjuntas, se priorizaron 15 predios. Las acciones conjuntas que se han realizado son: Fortalecimiento a la estructura de invernaderos. Adecuación de colmenas de apicultura y vacunación de perros en una de las fincas vinculadas al OAF. 
Suba: Se participó en la organización y en la celebración del día del campesino en la ruralidad de Suba. La Secretaría Distrital de Ambiente colaboró con el grupo Auambari, el túnel ambiental y el stand del grupo de ruralidad que contaba con modelos a escala de proyectos como lombricultivo, caldo Super4 y la clasificación toxicológica para desincentivar y mejorar el manejo y uso de agroquímicos.
</v>
      </c>
      <c r="O476" s="223" t="s">
        <v>507</v>
      </c>
    </row>
    <row r="477" spans="1:15" ht="18.75" customHeight="1" x14ac:dyDescent="0.25">
      <c r="A477" s="271" t="s">
        <v>461</v>
      </c>
      <c r="B477" s="692"/>
      <c r="C477" s="763"/>
      <c r="D477" s="766"/>
      <c r="E477" s="356" t="e">
        <f>+#REF!</f>
        <v>#REF!</v>
      </c>
      <c r="F477" s="360" t="e">
        <f>+#REF!</f>
        <v>#REF!</v>
      </c>
      <c r="G477" s="359" t="str">
        <f t="shared" si="4"/>
        <v>En 2023, se han realizado reuniones en las localidades de Chapinero, Suba, Usme, Ciudad Bolívar y Sumapaz para revisar avances y coordinar acciones a realizar según lo acordado en las alianzas suscritas.
En las localidades con ordenamiento ambiental de fincas, se ha realizado seguimiento a predios vinculados y apoyo técnico, de igual forma, capacitaciones mejorando el conocimiento ambiental en los habitantes del territorio rural.
En las localidades de Ciudad Bolívar, Usme y suba se está elaborando una publicación de acciones conjuntas con las Alcaldías.
Sumapaz - San Juan: Se ha realizado apoyo técnico para invernadero, también para la construcción de los semilleros de las especies colectadas cazadores de semillas. Se realizó capacitación en la vereda la Unión a los adultos que están terminando el bachillerato sobre el Manejo de almacenamiento de agroquímicos y se inició la elaboración del caldo súper 4.
Río Blanco:  Con la alcaldía de Sumapaz, se realizó plantación material vegetal para cerca viva del predio Santo Domingo -  vereda Tabaco. Se realizó una jornada de cazadores de semillas con la población infantil de la zona Alto del Burro - vereda Tabaco. Se realizaron 2 capacitaciones en manejo adecuado para el uso de los agroquímicos. 
Ciudad Bolívar: Se participó en la en la actividad de CANICROSS desarrollada por la alcaldía local en la vereda Mochuelo Se coordinaron acciones para la campaña de recolección de envases de agroquímicos, igualmente se plantea un taller de sensibilización sobre el tema. 
Usme: se está capacitando en sistemas de información a funcionarios de la alcaldía local de Usme. 
Chapinero: Las acciones conjuntas que se han realizado son: Visitas de reconocimiento a los predios. Fortalecimiento a la estructura de invernaderos. Adecuación de colmenas de apicultura.</v>
      </c>
      <c r="O477" s="223" t="s">
        <v>509</v>
      </c>
    </row>
    <row r="478" spans="1:15" ht="18.75" customHeight="1" x14ac:dyDescent="0.25">
      <c r="A478" s="271" t="s">
        <v>463</v>
      </c>
      <c r="B478" s="692"/>
      <c r="C478" s="763"/>
      <c r="D478" s="766"/>
      <c r="E478" s="356" t="e">
        <f>+#REF!</f>
        <v>#REF!</v>
      </c>
      <c r="F478" s="360" t="e">
        <f>+#REF!</f>
        <v>#REF!</v>
      </c>
      <c r="G478" s="359" t="str">
        <f t="shared" si="4"/>
        <v>En 2023, se han realizado reuniones en las localidades de Chapinero, Suba, Usme, Ciudad Bolívar y Sumapaz para revisar avances y coordinar acciones a realizar según lo acordado en las alianzas suscritas.
En las localidades con ordenamiento ambiental de fincas, se ha realizado seguimiento a predios vinculados y apoyo técnico, de igual forma, capacitaciones mejorando el conocimiento ambiental en los habitantes del territorio rural.
En las localidades de Ciudad Bolívar, Usme y suba se está elaborando una publicación de acciones conjuntas con las Alcaldías.
Sumapaz - San Juan: Se ha realizado apoyo técnico para invernadero, también para la construcción de los semilleros de las especies colectadas cazadores de semillas. Se realizó capacitación en la vereda la Unión a los adultos que están terminando el bachillerato sobre el Manejo de almacenamiento de agroquímicos y se inició la elaboración del caldo súper 4.
Río Blanco:  Con la alcaldía de Sumapaz, se realizó plantación material vegetal para cerca viva del predio Santo Domingo -  vereda Tabaco. Se realizó una jornada de cazadores de semillas con la población infantil de la zona Alto del Burro - vereda Tabaco. Se realizaron 2 capacitaciones en manejo adecuado para el uso de los agroquímicos. 
Ciudad Bolívar: Se participó en la en la actividad de CANICROSS desarrollada por la alcaldía local en la vereda Mochuelo Se coordinaron acciones para la campaña de recolección de envases de agroquímicos, igualmente se plantea un taller de sensibilización sobre el tema. 
Usme: se está capacitando en sistemas de información a funcionarios de la alcaldía local de Usme. 
Chapinero: Las acciones conjuntas que se han realizado son: Visitas de reconocimiento a los predios. Fortalecimiento a la estructura de invernaderos. Adecuación de colmenas de apicultura.</v>
      </c>
      <c r="O478" s="223" t="s">
        <v>507</v>
      </c>
    </row>
    <row r="479" spans="1:15" ht="18.75" customHeight="1" thickBot="1" x14ac:dyDescent="0.3">
      <c r="A479" s="272" t="s">
        <v>464</v>
      </c>
      <c r="B479" s="761"/>
      <c r="C479" s="764"/>
      <c r="D479" s="767"/>
      <c r="E479" s="361">
        <v>525121000</v>
      </c>
      <c r="F479" s="362">
        <v>525121000</v>
      </c>
      <c r="G479" s="363" t="str">
        <f t="shared" si="4"/>
        <v>En 2023, se han realizado reuniones en las localidades de Chapinero, Suba, Usme, Ciudad Bolívar y Sumapaz para revisar avances y coordinar acciones a realizar según lo acordado en las alianzas suscritas.
En las localidades con ordenamiento ambiental de fincas, se ha realizado seguimiento a predios vinculados y apoyo técnico, de igual forma, capacitaciones mejorando el conocimiento ambiental en los habitantes del territorio rural.
En las localidades de Ciudad Bolívar, Usme y suba se está elaborando una publicación de acciones conjuntas con las Alcaldías.
Sumapaz - San Juan: Se ha realizado apoyo técnico para invernadero, también para la construcción de los semilleros de las especies colectadas cazadores de semillas. Se realizó capacitación en la vereda la Unión a los adultos que están terminando el bachillerato sobre el Manejo de almacenamiento de agroquímicos y se inició la elaboración del caldo súper 4.
Río Blanco:  Con la alcaldía de Sumapaz, se realizó plantación material vegetal para cerca viva del predio Santo Domingo -  vereda Tabaco. Se realizó una jornada de cazadores de semillas con la población infantil de la zona Alto del Burro - vereda Tabaco. Se realizaron 2 capacitaciones en manejo adecuado para el uso de los agroquímicos. 
Ciudad Bolívar: Se participó en la en la actividad de CANICROSS desarrollada por la alcaldía local en la vereda Mochuelo Se coordinaron acciones para la campaña de recolección de envases de agroquímicos, igualmente se plantea un taller de sensibilización sobre el tema. 
Usme: se está capacitando en sistemas de información a funcionarios de la alcaldía local de Usme. 
Chapinero: Las acciones conjuntas que se han realizado son: Visitas de reconocimiento a los predios. Fortalecimiento a la estructura de invernaderos. Adecuación de colmenas de apicultura.</v>
      </c>
      <c r="O479" s="223" t="s">
        <v>507</v>
      </c>
    </row>
    <row r="480" spans="1:15" ht="18.75" customHeight="1" x14ac:dyDescent="0.25">
      <c r="A480" s="269" t="s">
        <v>466</v>
      </c>
      <c r="B480" s="760" t="s">
        <v>650</v>
      </c>
      <c r="C480" s="762" t="s">
        <v>493</v>
      </c>
      <c r="D480" s="765" t="s">
        <v>653</v>
      </c>
      <c r="E480" s="356">
        <v>286082011</v>
      </c>
      <c r="F480" s="357"/>
      <c r="G480" s="358" t="str">
        <f t="shared" si="4"/>
        <v>En enero de 2023 no se presentó avance, conforme a lo programado.
En 2020,  2021 y 2022, se capacitaron 1097 personas en mejoramiento de praderas, biodigestores, preparación de abonos verdes Biol, entre otros temas.</v>
      </c>
      <c r="O480" s="223" t="s">
        <v>507</v>
      </c>
    </row>
    <row r="481" spans="1:7" ht="18.75" customHeight="1" x14ac:dyDescent="0.25">
      <c r="A481" s="270" t="s">
        <v>467</v>
      </c>
      <c r="B481" s="692"/>
      <c r="C481" s="763"/>
      <c r="D481" s="766"/>
      <c r="E481" s="356">
        <v>286082011</v>
      </c>
      <c r="F481" s="357">
        <v>84278000</v>
      </c>
      <c r="G481" s="358" t="str">
        <f t="shared" si="4"/>
        <v>En enero de 2023 no se presentó avance, conforme a lo programado.</v>
      </c>
    </row>
    <row r="482" spans="1:7" ht="18.75" customHeight="1" x14ac:dyDescent="0.25">
      <c r="A482" s="270" t="s">
        <v>468</v>
      </c>
      <c r="B482" s="692"/>
      <c r="C482" s="763"/>
      <c r="D482" s="766"/>
      <c r="E482" s="356">
        <v>286082011</v>
      </c>
      <c r="F482" s="357">
        <v>84278000</v>
      </c>
      <c r="G482" s="358" t="str">
        <f t="shared" si="4"/>
        <v>En Marzo de 2023 como parte de la celebración del día del agua se realizó un taller con los estudiantes del Colegio Erasmo Valencia, en la Cuenca Tunjuelo se realizó un evento de capacitación sobre preparación de hidrolato a base de suero en la vereda Quiba Bajo</v>
      </c>
    </row>
    <row r="483" spans="1:7" ht="18.75" customHeight="1" x14ac:dyDescent="0.25">
      <c r="A483" s="270" t="s">
        <v>469</v>
      </c>
      <c r="B483" s="692"/>
      <c r="C483" s="763"/>
      <c r="D483" s="766"/>
      <c r="E483" s="356">
        <v>286082011</v>
      </c>
      <c r="F483" s="357">
        <v>84278000</v>
      </c>
      <c r="G483" s="358" t="str">
        <f t="shared" si="4"/>
        <v>En abril de 2023 se capacitaron 7 personas sobre los beneficios e importancia de los microorganismos eficientes aplicados en procesos de huerta casera, biopreparados con el fin de desincentivar o reducir el uso de agroquímicos. 
En 2022 se capacitaron 550 personas en elaboración de biopreparados, montaje e instalación de invernadero escolar, disposición adecuada de residuos sólidos, buenas practicas agroambientales y fortalecimiento organizativo y en 2020 y 2021, se capacitaron 547 personas en mejoramiento de praderas, biodigestores, preparación de abonos verdes Biol, entre otros temas.</v>
      </c>
    </row>
    <row r="484" spans="1:7" ht="18.75" customHeight="1" x14ac:dyDescent="0.25">
      <c r="A484" s="270" t="s">
        <v>470</v>
      </c>
      <c r="B484" s="692"/>
      <c r="C484" s="763"/>
      <c r="D484" s="766"/>
      <c r="E484" s="356">
        <v>286082011</v>
      </c>
      <c r="F484" s="357">
        <v>84278000</v>
      </c>
      <c r="G484" s="358" t="str">
        <f t="shared" si="4"/>
        <v xml:space="preserve">Durante el mes de mayo, se capacitaron 19 nuevas personas en Agroecología, Lombricultivo, establecimiento de semilleros biopreparados, preparación de Caldo Súper 4.  Se realizaron 5 capacitaciones para el fortalecimiento del proceso con la comunidad.Por lo anterior, durante el  2023, se han capacitado 26 nuevas personas en fortalecimiento del conocimiento ambiental
De 2020 a 2022, se capacitaron 1.097 personas en elaboración de biopreparados, montaje e instalación de invernadero, disposición adecuada de residuos sólidos, buenas practicas agroambientales y fortalecimiento organizativo, entre otros temas. </v>
      </c>
    </row>
    <row r="485" spans="1:7" ht="18.75" customHeight="1" x14ac:dyDescent="0.25">
      <c r="A485" s="271" t="s">
        <v>471</v>
      </c>
      <c r="B485" s="692"/>
      <c r="C485" s="763"/>
      <c r="D485" s="766"/>
      <c r="E485" s="356">
        <v>286082011</v>
      </c>
      <c r="F485" s="357">
        <v>84278000</v>
      </c>
      <c r="G485" s="358" t="str">
        <f t="shared" si="4"/>
        <v xml:space="preserve">En junio de 2023 se capacitaron 17 nuevas personas en Agroecología, Lombricultivo, establecimiento de semilleros biopreparados, preparación de Caldo Súper 4.  Se realizaron 5 capacitaciones para el fortalecimiento del proceso con la comunidad. En total 2023 se han capacitado 43 nuevas personas en fortalecimiento del conocimiento ambiental.
De 2020 a 2022, se capacitaron 1.097 personas en elaboración de biopreparados, montaje e instalación de invernadero, disposición adecuada de residuos sólidos, buenas practicas agroambientales y fortalecimiento organizativo, entre otros temas. </v>
      </c>
    </row>
    <row r="486" spans="1:7" ht="18.75" customHeight="1" x14ac:dyDescent="0.25">
      <c r="A486" s="271" t="s">
        <v>458</v>
      </c>
      <c r="B486" s="692"/>
      <c r="C486" s="763"/>
      <c r="D486" s="766"/>
      <c r="E486" s="356">
        <v>286082011</v>
      </c>
      <c r="F486" s="357">
        <v>84278000</v>
      </c>
      <c r="G486" s="358" t="str">
        <f t="shared" si="4"/>
        <v xml:space="preserve">En el mes de julio de 2023, se capacitaron 46 nuevas personas en Agroecología, Lombricultivo, establecimiento de semilleros biopreparados, preparación de Caldo Súper 4.  Se realizaron 5 capacitaciones para el fortalecimiento del proceso con la comunidad. En total 2023 se han capacitado 89 nuevas personas en fortalecimiento del conocimiento ambiental.
De 2020 a 2022, se capacitaron 1.097 personas en elaboración de biopreparados, montaje e instalación de invernadero, disposición adecuada de residuos sólidos, buenas practicas agroambientales y fortalecimiento organizativo, entre otros temas. </v>
      </c>
    </row>
    <row r="487" spans="1:7" ht="18.75" customHeight="1" x14ac:dyDescent="0.25">
      <c r="A487" s="271" t="s">
        <v>459</v>
      </c>
      <c r="B487" s="692"/>
      <c r="C487" s="763"/>
      <c r="D487" s="766"/>
      <c r="E487" s="356" t="e">
        <f>+#REF!</f>
        <v>#REF!</v>
      </c>
      <c r="F487" s="357" t="e">
        <f>+#REF!</f>
        <v>#REF!</v>
      </c>
      <c r="G487" s="358" t="str">
        <f t="shared" si="4"/>
        <v xml:space="preserve">Durante la vigencia, se han capacitado 109 nuevas personas en fortalecimiento del conocimiento ambiental, dónde en el mes de agosto,se capacitaron 20 nuevas personas en 6 sesiones de capacitación así: 7 personas Sumapaz (San Juan); 6 personas Tunjuelo (Localidad de Ciudad Bolívar) y 7 personas Suba en Temas de Agroecología, Lombricultivo, establecimiento de semilleros biopreparados, preparación de Caldo Súper 4. </v>
      </c>
    </row>
    <row r="488" spans="1:7" ht="18.75" customHeight="1" x14ac:dyDescent="0.25">
      <c r="A488" s="271" t="s">
        <v>460</v>
      </c>
      <c r="B488" s="692"/>
      <c r="C488" s="763"/>
      <c r="D488" s="766"/>
      <c r="E488" s="356" t="e">
        <f>+#REF!</f>
        <v>#REF!</v>
      </c>
      <c r="F488" s="360" t="e">
        <f>+#REF!</f>
        <v>#REF!</v>
      </c>
      <c r="G488" s="358" t="str">
        <f t="shared" si="4"/>
        <v>Durante el cuatrienio, se han capacitado 1.207 personas así:
*2023: En el mes de septiembre de 2023, , se capacitó 1 nueva persona en Sumapaz (Río Blanco), lo que permitió cumplimiento a la meta de capacitaciones del año 2023 correspondiente a 110 personas y del cuatrienio (1.207 personas); Se realizaron 5 capacitaciones para el fortalecimiento del proceso con la comunidad a las que asistieron 66 personas, en desincentivo, manejo adecuado y correcto uso de los agroquímicos explicación elaboración de biopreparados / Elaboración caldo súper 4.
* 2022 se capacitaron 550 personas en elaboración de biopreparados, montaje e instalación de invernadero escolar, disposición adecuada de residuos sólidos, buenas practicas agroambientales y fortalecimiento organizativo.
* 2020 y 2021, se capacitaron 547 personas en mejoramiento de praderas, biodigestores, preparación de abonos verdes Biol, entre otros temas.</v>
      </c>
    </row>
    <row r="489" spans="1:7" ht="18.75" customHeight="1" x14ac:dyDescent="0.25">
      <c r="A489" s="271" t="s">
        <v>461</v>
      </c>
      <c r="B489" s="692"/>
      <c r="C489" s="763"/>
      <c r="D489" s="766"/>
      <c r="E489" s="356" t="e">
        <f>+#REF!</f>
        <v>#REF!</v>
      </c>
      <c r="F489" s="360" t="e">
        <f>+#REF!</f>
        <v>#REF!</v>
      </c>
      <c r="G489" s="358" t="str">
        <f t="shared" si="4"/>
        <v>Durante el cuatrienio, se han capacitado 1.207 personas así:
*2023: En el mes de septiembre de 2023, se capacitó 1 nueva persona en Sumapaz (Río Blanco), lo que permitió cumplimiento a la meta de capacitaciones del año 2023 correspondiente a 110 personas y del cuatrienio (1.207 personas); Se realizaron 5 capacitaciones para el fortalecimiento del proceso con la comunidad a las que asistieron 66 personas, en desincentivo, manejo adecuado y correcto uso de los agroquímicos explicación elaboración de biopreparados / Elaboración caldo súper 4.
* 2022 se capacitaron 550 personas en elaboración de biopreparados, montaje e instalación de invernadero escolar, disposición adecuada de residuos sólidos, buenas practicas agroambientales y fortalecimiento organizativo.
* 2020 y 2021, se capacitaron 547 personas en mejoramiento de praderas, biodigestores, preparación de abonos verdes Biol, entre otros temas.</v>
      </c>
    </row>
    <row r="490" spans="1:7" ht="18.75" customHeight="1" x14ac:dyDescent="0.25">
      <c r="A490" s="271" t="s">
        <v>463</v>
      </c>
      <c r="B490" s="692"/>
      <c r="C490" s="763"/>
      <c r="D490" s="766"/>
      <c r="E490" s="356" t="e">
        <f>+#REF!</f>
        <v>#REF!</v>
      </c>
      <c r="F490" s="360" t="e">
        <f>+#REF!</f>
        <v>#REF!</v>
      </c>
      <c r="G490" s="358" t="str">
        <f t="shared" si="4"/>
        <v>Durante el cuatrienio, se han capacitado 1.207 personas así:
*2023: Hasta el mes de septiembre de 2023, se capacitaron 110 personas en desincentivo, manejo adecuado y correcto uso de los agroquímicos explicación elaboración de biopreparados / Elaboración caldo súper 4 y otros temas fortaleciendo el conocimiento ambiental en la comunidad Rural de Bogotá.
* 2022 se capacitaron 550 personas en elaboración de biopreparados, montaje e instalación de invernadero escolar, disposición adecuada de residuos sólidos, buenas practicas agroambientales y fortalecimiento organizativo.
* 2020 y 2021, se capacitaron 547 personas en mejoramiento de praderas, biodigestores, preparación de abonos verdes Biol, entre otros temas.</v>
      </c>
    </row>
    <row r="491" spans="1:7" ht="18.75" customHeight="1" thickBot="1" x14ac:dyDescent="0.3">
      <c r="A491" s="272" t="s">
        <v>464</v>
      </c>
      <c r="B491" s="761"/>
      <c r="C491" s="764"/>
      <c r="D491" s="767"/>
      <c r="E491" s="361">
        <v>286082011</v>
      </c>
      <c r="F491" s="362">
        <v>286082011</v>
      </c>
      <c r="G491" s="364" t="str">
        <f t="shared" si="4"/>
        <v>Durante el cuatrienio, se han capacitado 1.207 personas así:
*2023: Hasta el mes de septiembre de 2023, se capacitaron 110 personas en desincentivo, manejo adecuado y correcto uso de los agroquímicos explicación elaboración de biopreparados / Elaboración caldo súper 4 y otros temas fortaleciendo el conocimiento ambiental en la comunidad Rural de Bogotá.
* 2022 se capacitaron 550 personas en elaboración de biopreparados, montaje e instalación de invernadero escolar, disposición adecuada de residuos sólidos, buenas practicas agroambientales y fortalecimiento organizativo.
* 2020 y 2021, se capacitaron 547 personas en mejoramiento de praderas, biodigestores, preparación de abonos verdes Biol, entre otros temas.</v>
      </c>
    </row>
    <row r="492" spans="1:7" ht="18.75" customHeight="1" x14ac:dyDescent="0.25">
      <c r="A492" s="269" t="s">
        <v>466</v>
      </c>
      <c r="B492" s="760" t="s">
        <v>650</v>
      </c>
      <c r="C492" s="762" t="s">
        <v>663</v>
      </c>
      <c r="D492" s="765" t="s">
        <v>664</v>
      </c>
      <c r="E492" s="356">
        <v>788407000</v>
      </c>
      <c r="F492" s="357">
        <v>305166000</v>
      </c>
      <c r="G492" s="358" t="str">
        <f t="shared" si="4"/>
        <v>En enero 2023 se realizaron: 5 visitas de Seguimiento en Sumapaz San Juan; 6 visitas de seguimiento en rio Blanco Sumapaz; 6 visitas de Seguimiento y 4 visitas de seguimiento en Suba para un total de 21 visitas de seguimiento al cumplimiento de los acuerdos de uso del suelo con buenas prácticas ambientales.
En 2020 – 2022, se vincularon 427 nuevos predios rurales en la formalización de acuerdos para el Ordenamiento Ambiental de Finca y se realizaron 1712 visitas de seguimiento a predios vinculados.</v>
      </c>
    </row>
    <row r="493" spans="1:7" ht="18.75" customHeight="1" x14ac:dyDescent="0.25">
      <c r="A493" s="270" t="s">
        <v>467</v>
      </c>
      <c r="B493" s="692"/>
      <c r="C493" s="763"/>
      <c r="D493" s="766"/>
      <c r="E493" s="356">
        <v>788407000</v>
      </c>
      <c r="F493" s="357">
        <v>347000000</v>
      </c>
      <c r="G493" s="358" t="str">
        <f t="shared" si="4"/>
        <v>En enero 2023 se realizaron: 5 visitas de Seguimiento en Sumapaz San Juan; 6 visitas de seguimiento en rio Blanco Sumapaz; 6 visitas de Seguimiento y 4 visitas de seguimiento en Suba para un total de 21 visitas de seguimiento al cumplimiento de los acuerdos de uso del suelo con buenas prácticas ambientales.</v>
      </c>
    </row>
    <row r="494" spans="1:7" ht="18.75" customHeight="1" x14ac:dyDescent="0.25">
      <c r="A494" s="270" t="s">
        <v>468</v>
      </c>
      <c r="B494" s="692"/>
      <c r="C494" s="763"/>
      <c r="D494" s="766"/>
      <c r="E494" s="356">
        <v>788407000</v>
      </c>
      <c r="F494" s="357">
        <v>695866000</v>
      </c>
      <c r="G494" s="358" t="str">
        <f t="shared" si="4"/>
        <v>En Marzo se vincularon 9 nuevos predios al Ordenamiento Ambiental de Fincas mediante formalización de acuerdos de uso del suelo y Buenas Prácticas Ambientales y Se realizaron 38 Visitas de seguimiento</v>
      </c>
    </row>
    <row r="495" spans="1:7" ht="18.75" customHeight="1" x14ac:dyDescent="0.25">
      <c r="A495" s="270" t="s">
        <v>469</v>
      </c>
      <c r="B495" s="692"/>
      <c r="C495" s="763"/>
      <c r="D495" s="766"/>
      <c r="E495" s="356">
        <v>788407000</v>
      </c>
      <c r="F495" s="357">
        <v>695866000</v>
      </c>
      <c r="G495" s="358" t="str">
        <f t="shared" si="4"/>
        <v>Se vincularon 7 nuevos predios al Ordenamiento Ambiental de Fincas mediante formalización de acuerdos de uso del suelo y Buenas Prácticas Ambientales así: 2 predios en Sumapaz San Juan; 2 en rio Blanco Sumapaz; 1 predio en rio Tunjuelo, ((localidad Ciudad Bolívar); 1 predio en rio Teusacá, (localidad Chapinero) y 1 en Salitrosa – Torca Suba. Durante 2023, se ha suscrito en total 16 acuerdos.
Se realizaron 58 Visitas de seguimiento así: 10 en Sumapaz San Juan; 14 en rio Blanco Sumapaz; 11 en rio Tunjuelo; 6 en rio Teusacá y 17 en Salitrosa – Torca Suba. En 2023 se ha ejecutado en total 128 visitas de seguimiento a predios vinculados a los acuerdos de uso del suelo con buenas prácticas ambientales constatando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v>
      </c>
    </row>
    <row r="496" spans="1:7" ht="18.75" customHeight="1" x14ac:dyDescent="0.25">
      <c r="A496" s="270" t="s">
        <v>470</v>
      </c>
      <c r="B496" s="692"/>
      <c r="C496" s="763"/>
      <c r="D496" s="766"/>
      <c r="E496" s="356">
        <v>788407000</v>
      </c>
      <c r="F496" s="357">
        <v>695866000</v>
      </c>
      <c r="G496" s="358" t="str">
        <f t="shared" si="4"/>
        <v>Durante el mes de mayo, se vincularon 11 nuevos predios al Ordenamiento Ambiental de Fincas mediante formalización de acuerdos de uso del suelo y Buenas Prácticas Ambientales, para un total de 27 acuerdos en 2023. Se realizaron 86 Visitas de seguimiento a predios vinculados a los acuerdos de uso del suelo con buenas prácticas ambientales. Lo anterior con el fin de verificar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v>
      </c>
    </row>
    <row r="497" spans="1:7" ht="18.75" customHeight="1" x14ac:dyDescent="0.25">
      <c r="A497" s="271" t="s">
        <v>471</v>
      </c>
      <c r="B497" s="692"/>
      <c r="C497" s="763"/>
      <c r="D497" s="766"/>
      <c r="E497" s="356">
        <v>788407000</v>
      </c>
      <c r="F497" s="357">
        <v>695866000</v>
      </c>
      <c r="G497" s="358" t="str">
        <f t="shared" si="4"/>
        <v>En junio se vincularon 4 nuevos predios al Ordenamiento Ambiental de Fincas mediante formalización de acuerdos de uso del suelo y Buenas Prácticas Ambientales así: 1 en Sumapaz San Juan; 1 en rio Blanco Sumapaz; 2 en rio Tunjuelo (localidad Ciudad Bolívar). Durante 2023, se han suscrito en total 31 acuerdos.
Se realizaron 115 Visitas de seguimiento así: 23 en Sumapaz San Juan; 23 en rio Blanco Sumapaz; 26 en rio Tunjuelo; 15 rio Teusacá y 28 en Salitrosa – Torca Suba.   En 2023 se han realizado un total de 329 visitas de seguimiento a predios vinculados a los acuerdos de uso del suelo con buenas prácticas ambientales. Lo anterior con el fin de verificar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v>
      </c>
    </row>
    <row r="498" spans="1:7" ht="18.75" customHeight="1" x14ac:dyDescent="0.25">
      <c r="A498" s="271" t="s">
        <v>458</v>
      </c>
      <c r="B498" s="692"/>
      <c r="C498" s="763"/>
      <c r="D498" s="766"/>
      <c r="E498" s="356">
        <v>788407000</v>
      </c>
      <c r="F498" s="357">
        <v>695866000</v>
      </c>
      <c r="G498" s="358" t="str">
        <f t="shared" si="4"/>
        <v>En el mes de julio de 2023 se vincularon 8 nuevos predios al Ordenamiento Ambiental de Fincas mediante formalización de acuerdos de uso del suelo y Buenas Prácticas Ambientales así: 2 predios en rio Blanco Sumapaz; 4 predios rio Tunjuelo, (2 predios Usme y 2 predios Ciudad Bolívar)  y 2 predios en Salitrosa – Torca Suba. Durante 2023, se ha suscrito en total 39 acuerdos en lo corrido del 2023.
En el mes de julio de 2023, se realizaron 99 Visitas de seguimiento así: 27 en Sumapaz San Juan; 13 en rio Blanco Sumapaz; 15 en rio Tunjuelo; 15 en rio Teusacá y 29 en Salitrosa – Torca Suba. En 2023 se han realizado 428 visitas de seguimiento a predios vinculados a los acuerdos de uso del suelo con buenas prácticas ambientales. Lo anterior con el fin de verificar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v>
      </c>
    </row>
    <row r="499" spans="1:7" ht="18.75" customHeight="1" x14ac:dyDescent="0.25">
      <c r="A499" s="271" t="s">
        <v>459</v>
      </c>
      <c r="B499" s="692"/>
      <c r="C499" s="763"/>
      <c r="D499" s="766"/>
      <c r="E499" s="356" t="e">
        <f>+#REF!</f>
        <v>#REF!</v>
      </c>
      <c r="F499" s="357" t="e">
        <f>+#REF!</f>
        <v>#REF!</v>
      </c>
      <c r="G499" s="358" t="str">
        <f t="shared" si="4"/>
        <v>En el mes de agosto de 2023, Se vincularon 7 nuevos predios al Ordenamiento Ambiental de Fincas mediante formalización de acuerdos de uso del suelo y Buenas Prácticas Ambientales así: 
1 en Sumapaz San Juan; 1 en Sumapaz rio Blanco; 2 en rio Tunjuelo (Usme); 2 predios en rio Teusacá (1 en Chapinero y 1 en Usme); 1 predio en Salitrosa – Torca Suba, por lo que durante 2023, se han realizado un total de 46 acuerdos.</v>
      </c>
    </row>
    <row r="500" spans="1:7" ht="18.75" customHeight="1" x14ac:dyDescent="0.25">
      <c r="A500" s="271" t="s">
        <v>460</v>
      </c>
      <c r="B500" s="692"/>
      <c r="C500" s="763"/>
      <c r="D500" s="766"/>
      <c r="E500" s="356" t="e">
        <f>+#REF!</f>
        <v>#REF!</v>
      </c>
      <c r="F500" s="360" t="e">
        <f>+#REF!</f>
        <v>#REF!</v>
      </c>
      <c r="G500" s="365" t="str">
        <f t="shared" si="4"/>
        <v>Durante el cuatrienio, se han realizado 478 acuerdos así:
*2023:En el mes de septiembre de 2023, Se vincularon 5 nuevos predios al Ordenamiento Ambiental de Fincas mediante formalización de acuerdos de uso del suelo y Buenas Prácticas Ambientales regionalizados 1 en Sumapaz San Juan; 2 en Sumapaz rio Blanco; 2 en rio Tunjuelo (Usme y Ciudad Bolívar) para un total de 51 acuerdos durante 2023.
Así mismo, en septiembre se realizaron 104 Visitas de seguimiento: 15 en Sumapaz San Juan; 14 en rio Blanco Sumapaz; 10 en rio Tunjuelo; 15 en rio Teusacá y 50 en Salitrosa – Torca Suba.  Para un total de 649 visitas de seguimiento en 2023 a predios vinculados a los acuerdos de uso del suelo con buenas prácticas ambientales.
Ya para las vigencias  2020 – 2022, se vincularon 427 nuevos predios rurales en la formalización de acuerdos para el Ordenamiento Ambiental de Finca y se realizaron 1712 visitas de seguimiento a predios vinculados.</v>
      </c>
    </row>
    <row r="501" spans="1:7" ht="18.75" customHeight="1" x14ac:dyDescent="0.25">
      <c r="A501" s="271" t="s">
        <v>461</v>
      </c>
      <c r="B501" s="692"/>
      <c r="C501" s="763"/>
      <c r="D501" s="766"/>
      <c r="E501" s="356" t="e">
        <f>+#REF!</f>
        <v>#REF!</v>
      </c>
      <c r="F501" s="360" t="e">
        <f>+#REF!</f>
        <v>#REF!</v>
      </c>
      <c r="G501" s="365" t="str">
        <f t="shared" si="4"/>
        <v>Durante el cuatrienio, se han realizado 478 acuerdos así:
*2023: En el mes de octubre de 2023, Se vinculó 1 nuevo predio al Ordenamiento Ambiental de Fincas mediante formalización de acuerdos de uso del suelo y Buenas Prácticas Ambientales  en Sumapaz San Juan. Con ello, se formalizaron 52 acuerdos de uso del suelo y Buenas Prácticas Ambientales relacionados con el Ordenamiento Ambiental de Fincas.
Entre enero y octubre 2023, se han realizado 748 visitas de seguimiento a predios vinculados a los acuerdos de uso del suelo con buenas prácticas ambientales, así: 99 en octubre, 11 en Sumapaz San Juan; 8 en rio Blanco Sumapaz; 14 en rio Tunjuelo; 25 en rio Teusacá y 41 en Salitrosa – Torca Suba.  
Ya para las vigencias  2020 – 2022, se vincularon 427 nuevos predios rurales en la formalización de acuerdos para el Ordenamiento Ambiental de Finca y se realizaron 1712 visitas de seguimiento a predios vinculados.</v>
      </c>
    </row>
    <row r="502" spans="1:7" ht="18.75" customHeight="1" x14ac:dyDescent="0.25">
      <c r="A502" s="271" t="s">
        <v>463</v>
      </c>
      <c r="B502" s="692"/>
      <c r="C502" s="763"/>
      <c r="D502" s="766"/>
      <c r="E502" s="356" t="e">
        <f>+#REF!</f>
        <v>#REF!</v>
      </c>
      <c r="F502" s="360" t="e">
        <f>+#REF!</f>
        <v>#REF!</v>
      </c>
      <c r="G502" s="365" t="str">
        <f t="shared" si="4"/>
        <v>Durante el cuatrienio, se han realizado 479 acuerdos así:
*2023: 
En noviembre de 2023, no se vincularon predios dado que en octubre de 2023 se cumplió la meta de formalización de 52 acuerdos de uso del suelo y Buenas Prácticas Ambientales mediante el Ordenamiento Ambiental de Fincas.
En el mes de   noviembre de 2023, se realizaron 104 Visitas de seguimiento a predios con OAF así: 14 en Sumapaz San Juan; 25 en rio Blanco Sumapaz; 11 en rio Tunjuelo; 19 en rio Teusacá y 35 en Salitrosa – Torca Suba.  En 2023 se han realizado un total de 852 visitas de seguimiento a predios vinculados a los acuerdos de uso del suelo con buenas prácticas ambientales.
Ya para las vigencias  2020 – 2022, se vincularon 427 nuevos predios rurales en la formalización de acuerdos para el Ordenamiento Ambiental de Finca y se realizaron 1712 visitas de seguimiento a predios vinculados.</v>
      </c>
    </row>
    <row r="503" spans="1:7" ht="18.75" customHeight="1" thickBot="1" x14ac:dyDescent="0.3">
      <c r="A503" s="272" t="s">
        <v>464</v>
      </c>
      <c r="B503" s="761"/>
      <c r="C503" s="764"/>
      <c r="D503" s="767"/>
      <c r="E503" s="361">
        <v>757264000</v>
      </c>
      <c r="F503" s="362">
        <v>748684667</v>
      </c>
      <c r="G503" s="364" t="str">
        <f t="shared" si="4"/>
        <v>Durante el cuatrienio, se han realizado 479 acuerdos así:
*2023: 
En noviembre de 2023, no se vincularon predios dado que en octubre de 2023 se cumplió la meta de formalización de 52 acuerdos de uso del suelo y Buenas Prácticas Ambientales mediante el Ordenamiento Ambiental de Fincas.
En el mes de   noviembre de 2023, se realizaron 104 Visitas de seguimiento a predios con OAF así: 14 en Sumapaz San Juan; 25 en rio Blanco Sumapaz; 11 en rio Tunjuelo; 19 en rio Teusacá y 35 en Salitrosa – Torca Suba.  En 2023 se han realizado un total de 852 visitas de seguimiento a predios vinculados a los acuerdos de uso del suelo con buenas prácticas ambientales.
Ya para las vigencias  2020 – 2022, se vincularon 427 nuevos predios rurales en la formalización de acuerdos para el Ordenamiento Ambiental de Finca y se realizaron 1712 visitas de seguimiento a predios vinculados.</v>
      </c>
    </row>
    <row r="504" spans="1:7" ht="18.75" customHeight="1" x14ac:dyDescent="0.25">
      <c r="A504" s="269" t="s">
        <v>466</v>
      </c>
      <c r="B504" s="760" t="s">
        <v>498</v>
      </c>
      <c r="C504" s="762" t="s">
        <v>499</v>
      </c>
      <c r="D504" s="765" t="s">
        <v>658</v>
      </c>
      <c r="E504" s="288"/>
      <c r="F504" s="289"/>
      <c r="G504" s="290" t="str">
        <f t="shared" si="4"/>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row>
    <row r="505" spans="1:7" ht="18.75" customHeight="1" x14ac:dyDescent="0.25">
      <c r="A505" s="270" t="s">
        <v>467</v>
      </c>
      <c r="B505" s="692"/>
      <c r="C505" s="763"/>
      <c r="D505" s="766"/>
      <c r="E505" s="288"/>
      <c r="F505" s="289"/>
      <c r="G505" s="290" t="str">
        <f t="shared" si="4"/>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row>
    <row r="506" spans="1:7" ht="18.75" customHeight="1" x14ac:dyDescent="0.25">
      <c r="A506" s="270" t="s">
        <v>468</v>
      </c>
      <c r="B506" s="692"/>
      <c r="C506" s="763"/>
      <c r="D506" s="766"/>
      <c r="E506" s="288"/>
      <c r="F506" s="289"/>
      <c r="G506" s="290" t="str">
        <f t="shared" si="4"/>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row>
    <row r="507" spans="1:7" ht="18.75" customHeight="1" x14ac:dyDescent="0.25">
      <c r="A507" s="270" t="s">
        <v>469</v>
      </c>
      <c r="B507" s="692"/>
      <c r="C507" s="763"/>
      <c r="D507" s="766"/>
      <c r="E507" s="288"/>
      <c r="F507" s="288"/>
      <c r="G507" s="293" t="str">
        <f t="shared" si="4"/>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row>
    <row r="508" spans="1:7" ht="18.75" customHeight="1" x14ac:dyDescent="0.25">
      <c r="A508" s="270" t="s">
        <v>470</v>
      </c>
      <c r="B508" s="692"/>
      <c r="C508" s="763"/>
      <c r="D508" s="766"/>
      <c r="E508" s="288"/>
      <c r="F508" s="289"/>
      <c r="G508" s="290" t="str">
        <f t="shared" si="4"/>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row>
    <row r="509" spans="1:7" ht="18.75" customHeight="1" x14ac:dyDescent="0.25">
      <c r="A509" s="271" t="s">
        <v>471</v>
      </c>
      <c r="B509" s="692"/>
      <c r="C509" s="763"/>
      <c r="D509" s="766"/>
      <c r="E509" s="288"/>
      <c r="F509" s="289"/>
      <c r="G509" s="290" t="str">
        <f t="shared" si="4"/>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row>
    <row r="510" spans="1:7" ht="18.75" customHeight="1" x14ac:dyDescent="0.25">
      <c r="A510" s="271" t="s">
        <v>458</v>
      </c>
      <c r="B510" s="692"/>
      <c r="C510" s="763"/>
      <c r="D510" s="766"/>
      <c r="E510" s="288"/>
      <c r="F510" s="289"/>
      <c r="G510" s="290" t="str">
        <f t="shared" si="4"/>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row>
    <row r="511" spans="1:7" ht="18.75" customHeight="1" x14ac:dyDescent="0.25">
      <c r="A511" s="271" t="s">
        <v>459</v>
      </c>
      <c r="B511" s="692"/>
      <c r="C511" s="763"/>
      <c r="D511" s="766"/>
      <c r="E511" s="288"/>
      <c r="F511" s="289"/>
      <c r="G511" s="290" t="str">
        <f t="shared" si="4"/>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row>
    <row r="512" spans="1:7" ht="18.75" customHeight="1" x14ac:dyDescent="0.25">
      <c r="A512" s="271" t="s">
        <v>460</v>
      </c>
      <c r="B512" s="692"/>
      <c r="C512" s="763"/>
      <c r="D512" s="766"/>
      <c r="E512" s="288"/>
      <c r="F512" s="291"/>
      <c r="G512" s="292" t="str">
        <f t="shared" si="4"/>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row>
    <row r="513" spans="1:7" ht="18.75" customHeight="1" x14ac:dyDescent="0.25">
      <c r="A513" s="271" t="s">
        <v>461</v>
      </c>
      <c r="B513" s="692"/>
      <c r="C513" s="763"/>
      <c r="D513" s="766"/>
      <c r="E513" s="288"/>
      <c r="F513" s="291"/>
      <c r="G513" s="292" t="str">
        <f t="shared" si="4"/>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row>
    <row r="514" spans="1:7" ht="18.75" customHeight="1" x14ac:dyDescent="0.25">
      <c r="A514" s="271" t="s">
        <v>463</v>
      </c>
      <c r="B514" s="692"/>
      <c r="C514" s="763"/>
      <c r="D514" s="766"/>
      <c r="E514" s="356"/>
      <c r="F514" s="360"/>
      <c r="G514" s="365" t="str">
        <f t="shared" si="4"/>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row>
    <row r="515" spans="1:7" ht="18.75" customHeight="1" thickBot="1" x14ac:dyDescent="0.3">
      <c r="A515" s="272" t="s">
        <v>464</v>
      </c>
      <c r="B515" s="761"/>
      <c r="C515" s="764"/>
      <c r="D515" s="767"/>
      <c r="E515" s="361"/>
      <c r="F515" s="362"/>
      <c r="G515" s="364" t="str">
        <f t="shared" si="4"/>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row>
    <row r="516" spans="1:7" ht="18.75" customHeight="1" x14ac:dyDescent="0.25">
      <c r="A516" s="269" t="s">
        <v>466</v>
      </c>
      <c r="B516" s="760" t="s">
        <v>498</v>
      </c>
      <c r="C516" s="762" t="s">
        <v>553</v>
      </c>
      <c r="D516" s="765" t="s">
        <v>666</v>
      </c>
      <c r="E516" s="356">
        <v>2243507000</v>
      </c>
      <c r="F516" s="357">
        <v>168556000</v>
      </c>
      <c r="G516" s="358" t="str">
        <f t="shared" si="4"/>
        <v>En enero de 2023 se inició la entrega de insumos para la implementacion de las herramientas de manejo de paisaje HMP.
En 2022, se suscribieron acuerdos  en 761.6 ha para aplicar Pago por Servicios Ambientales de importancia Hídrica (PSAH) así: 507,70ha en diciembre y 53,9ha en mayo; en las localidades de Usme, Sumapaz y Ciudad Bolívar.  Para su suscripción se realizaron visitas, identificación de áreas, tensionantes, verificación catastral y  acciones necesarias para reducir el riesgo de transformación a través de la implementación de herramientas de manejo del paisaje –HMP, verificación de presencia de cuerpos de agua naturales en los predios o en sus inmediaciones.
Se continua con la discusión en mesas técnico jurídicas, para la definición de las acciones a implementar en las áreas que se incorporarán durante el 2023 en el Distrito Capital con vision regional (Convenio Gobernacion).
Se firmó convenio con la Gobernación para la implementación de PSA en áreas ambientalmente estratégicas para el suministro de agua de Bogotá en zonas de influencia del páramo de Chingaza, páramo de Sumapaz  y embalse de Tominé.</v>
      </c>
    </row>
    <row r="517" spans="1:7" ht="18.75" customHeight="1" x14ac:dyDescent="0.25">
      <c r="A517" s="270" t="s">
        <v>467</v>
      </c>
      <c r="B517" s="692"/>
      <c r="C517" s="763"/>
      <c r="D517" s="766"/>
      <c r="E517" s="356">
        <v>2243507000</v>
      </c>
      <c r="F517" s="357">
        <v>847866000</v>
      </c>
      <c r="G517" s="358" t="str">
        <f t="shared" si="4"/>
        <v>En enero de 2023 se inició la entrega de insumos para la implementacion de las herramientas de manejo de paisaje HMP.</v>
      </c>
    </row>
    <row r="518" spans="1:7" ht="18.75" customHeight="1" x14ac:dyDescent="0.25">
      <c r="A518" s="270" t="s">
        <v>468</v>
      </c>
      <c r="B518" s="692"/>
      <c r="C518" s="763"/>
      <c r="D518" s="766"/>
      <c r="E518" s="356">
        <v>2243507000</v>
      </c>
      <c r="F518" s="357">
        <v>950856000</v>
      </c>
      <c r="G518" s="358" t="str">
        <f t="shared" si="4"/>
        <v>En marzo se realizó visita de seguimiento al predio Montebello, Localidad de Usme; encontrando que las áreas de conservación incluidas en el Acuerdo voluntario 01 de 2021, están en perfecto estado con lo que se da cumplimiento a lo pactado en el acuerdo.</v>
      </c>
    </row>
    <row r="519" spans="1:7" ht="18.75" customHeight="1" x14ac:dyDescent="0.25">
      <c r="A519" s="270" t="s">
        <v>469</v>
      </c>
      <c r="B519" s="692"/>
      <c r="C519" s="763"/>
      <c r="D519" s="766"/>
      <c r="E519" s="356">
        <v>2243507000</v>
      </c>
      <c r="F519" s="357">
        <v>950856000</v>
      </c>
      <c r="G519" s="358" t="str">
        <f t="shared" si="4"/>
        <v xml:space="preserve">En abril de 2023, se llevaron a cabo 23 visitas de monitoreo y seguimiento de los acuerdos de conservación que, de acuerdo con la fecha de suscripción, deben recibir su incentivo entre mayo y junio. Durante cada visita se realizó la captura de información con AvenzaMaps y con Drone y se diligenciaron los formatos de “verificación y seguimiento de actividades”.
Se realizaron visitas de seguimiento y monitoreo para los desembolsos semestrales y en los análisis correspondientes para la generación de cartografía y construcción de informes. Igualmente se desarrollaron reuniones de concertación para la suscripción de acuerdos en mayo y se procedió con la actualización y revisión de los expedientes correspondientes para la suscripción de los acuerdos. 
Se programaron 10 reuniones de concertación para la vinculación de 19 predios con un área de 182,5 ha en conservación ( durante las cuales se presenta el detalle de cada Plan Predial Ambiental -PPA, imágenes del sobrevuelo con drone y se resolvieron las inquietudes de los postulantes) .A 2022 se suscribieron acuerdos de conservación con 761.6ha con Pago por Servicios Ambientales de importancia Hídrica PSAH en las localidades de Usme, Sumapaz y Ciudad Bolívar"
Durante abril de 2023 se realizó el análisis de las herramientas de manejo de paisaje HMP necesarias para cuatro predios de la localidad de Sumapaz visitados en marzo; definiendo la necesidad de implementar 500m de cercado eléctrico en zona de protección del recurso hídrico (humedal) y en el área límite entre la zona de preservación y la zona productiva, con el fin de impedir el ingreso de semovientes al área potencial de vinculación.
Se implementaron 240m de cercado tradicional en área límite entre la zona en preservación y la zona productiva, con el fin de impedir el ingreso de semovientes al área potencial de vinculación.
Se ha realizado diagnóstico de potencialidad de las veredas verificando potencial de cobertura vegetal, de predios y receptividad de la comunidad ante el programa. Simultáneamente, los profesionales de campo están realizando la gestión para poder determinar la situación jurídica de los predios.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v>
      </c>
    </row>
    <row r="520" spans="1:7" ht="18.75" customHeight="1" x14ac:dyDescent="0.25">
      <c r="A520" s="270" t="s">
        <v>470</v>
      </c>
      <c r="B520" s="692"/>
      <c r="C520" s="763"/>
      <c r="D520" s="766"/>
      <c r="E520" s="356">
        <v>2243507000</v>
      </c>
      <c r="F520" s="357">
        <v>950856000</v>
      </c>
      <c r="G520" s="358" t="str">
        <f t="shared" si="4"/>
        <v xml:space="preserve">El 24 de mayo, se realizó la jornada de suscripción de acuerdos durante la cual se vincularon 219,8 ha en 11 acuerdos (8 en la localidad de Sumapaz, 2 en Usme y 1 en Chapinero). Además, en la primera quincena de junio se prevé firmar un acuerdo adicional, que aportará 18,6ha adicionales, para un total de 238,4 ha, queoo pendente por enfermedad de firmante del acuerdo.
También se llevaron a cabo siete visitas de monitoreo y seguimiento a los predios vinculados cuyos propietarios deben recibir su incentivo entre mayo y junio, conforme a la fecha de suscripción del acuerdo de conservación, Predios La Esmeralda La Esperanza Las Vegas; Los Colorados Santa Rosa; Las Sopas 19; La Casacada, Las Auras El Tesoro; Los Laures; EL Taller San Benito. Durante cada visita se realizó la captura de información con AvenzaMaps y con Drone y se diligenciaron los formatos de verificación y seguimiento de actividades. Adicionalmente, se avanzó con la elaboración del correspondiente informe de seguimiento al plan predial ambiental.
Se realizó en los municipios de Guatavita, la Calera, Fomeque, Guasca y Sesquilé con caracterizaciones prediales a beneficiarios interesados en participar en el programa Incentivos a la Conservación PSAH. Y en Guasca, Guatavita y fómeque se realizaron socializaciones con comunidades y asociaciones que se encuentran dentro de las microcuencas.
Adicionalmente en estos municipios se fue realizando visitas a predios potenciales con alto nivel de vegetación y que se encuentran dentro del área de importancia estratégica con la finalidad de presentarles el programa y conocer si se encontraban interesados en participar.
A 2022 se suscribieron acuerdos de conservación con 761.6ha con Pago por Servicios Ambientales de importancia Hídrica PSAH en las localidades de Usme, Sumapaz y Ciudad Bolívar"
Durante abril de 2023 se realizó el análisis de las herramientas de manejo de paisaje HMP necesarias para cuatro predios de la localidad de Sumapaz visitados en marzo; definiendo la necesidad de implementar 500m de cercado eléctrico en zona de protección del recurso hídrico (humedal) y en el área límite entre la zona de preservación y la zona productiva, con el fin de impedir el ingreso de semovientes al área potencial de vinculación.
Se implementaron 240m de cercado tradicional en área límite entre la zona en preservación y la zona productiva, con el fin de impedir el ingreso de semovientes al área potencial de vinculación.
Se ha realizado diagnóstico de potencialidad de las veredas verificando potencial de cobertura vegetal, de predios y receptividad de la comunidad ante el programa. Simultáneamente, los profesionales de campo están realizando la gestión para poder determinar la situación jurídica de los predios.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v>
      </c>
    </row>
    <row r="521" spans="1:7" ht="18.75" customHeight="1" x14ac:dyDescent="0.25">
      <c r="A521" s="271" t="s">
        <v>471</v>
      </c>
      <c r="B521" s="692"/>
      <c r="C521" s="763"/>
      <c r="D521" s="766"/>
      <c r="E521" s="356">
        <v>2745216750</v>
      </c>
      <c r="F521" s="357">
        <v>1003986000</v>
      </c>
      <c r="G521" s="358" t="str">
        <f t="shared" si="4"/>
        <v xml:space="preserve">El 27 de junio de 2023, se suscribieron ocho acuerdos de pago por servicios ambientales con 207 ha. Con la suscripción de estos acuerdos se superó la meta proyecto de inversión del cuatrenio, de 1000 ha, en 188,4ha adicionales.
Se realizaron visitas de monitoreo y seguimiento a los predios vinculados en 2021 y 2022 con desembolso de incentivo programado en junio. Se diligenciaron los formatos de “verificación y seguimiento de actividades” y el respectivo “informe de seguimiento al plan predial ambiental”. 
Para la implementación de estrategias de conservación ambiental y control de tensionantes, se realizó la entrega de insumos como soporte de implementación de herramientas de manejo de paisaje - HMP a predios con acuerdos suscritos en 2022 y se registra en cada Plan Predial Ambiental.
El PSAH ha sido implementado en los municipios de Guasca, Fómeque, Sesquilé, La Calera y Guatavita. Con actividades de presentación y socialización del programa, focalización de microcuencas, creación de bases de datos de contactos en todos los municipios. Socializaciones con las asociaciones y comunidades. Se solicitó la documentación pertinente para garantizar la viabilidad jurídica de las asociaciones y se han realizado caracterizaciones prediales.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v>
      </c>
    </row>
    <row r="522" spans="1:7" ht="18.75" customHeight="1" x14ac:dyDescent="0.25">
      <c r="A522" s="271" t="s">
        <v>458</v>
      </c>
      <c r="B522" s="692"/>
      <c r="C522" s="763"/>
      <c r="D522" s="766"/>
      <c r="E522" s="356">
        <v>2745216750</v>
      </c>
      <c r="F522" s="357">
        <v>1003986000</v>
      </c>
      <c r="G522" s="358" t="str">
        <f t="shared" si="4"/>
        <v xml:space="preserve">En julio no se formalizaron acuerdos teniendo en cuenta que en mayo se cumplió la magnitud de la meta con la firma de acuerdos de conservación en 426,8 hectáreas y a su vez, realizando el cumplimiento de la magnitud trazada en el cuatrienio de 1188,4 Has.
Se hicieron 22 visitas de asistencia técnica y de seguimiento a la implementación de HMP en los predios que recibieron insumos para la instalación de cercados y el enriquecimiento de cercas vivas existentes. Con los predios que finalizaron la instalación, se suscribió acta de cierre. En los restantes, se realizará una nueva visita para verificar la finalización exitosa de la actividad.
Se realizaron socializaciones en Guatavita, también en La Calera en donde la recepción de la comunidad al PSAH sigue siendo negativa, por ello se acordó realizar visitas predio a predio con el apoyo de la alcaldía y las asociaciones de las microcuencas. En Fómeque, se realizó empalme con la comunidad de la Microcuenca Río Caquinal que tiene un PSAH con la Gobernación de Cundinamarca y están interesados continuar.
Se realizaron veinte vistas de caracterización predial distribuidas así: Sesquilé (6), Guasca (2), Guatavita (2), La Calera (3) y Fómeque (7) y se avanzó en los informes de caracterización predial y documentación. Biocuenca avanzó en la revisión jurídica para los predios postulados de Sesquilé, Guasca y Guatavita. Se realizó diagnóstico rural participativo con 16 personas de la comunidad de Guatavita y se avanzó el Plan de Adecuación Ambiental Colectivo -PAAC- para este municipio. Los equipos de supervisión de la SDA y Gobernación avanzaron en la revisión del PAAC y la documentación jurídica del acuerdo de Sesquilé. Construcción del programa Distrital de Pago por Servicios Ambientales y lineamientos de política de PSA: se realizó taller para elaboración del árbol de problemas, se cuenta con documento preliminar de diagnóstico las los 2 instrumentos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v>
      </c>
    </row>
    <row r="523" spans="1:7" ht="18.75" customHeight="1" x14ac:dyDescent="0.25">
      <c r="A523" s="271" t="s">
        <v>459</v>
      </c>
      <c r="B523" s="692"/>
      <c r="C523" s="763"/>
      <c r="D523" s="766"/>
      <c r="E523" s="356" t="e">
        <f>+#REF!</f>
        <v>#REF!</v>
      </c>
      <c r="F523" s="357" t="e">
        <f>+#REF!</f>
        <v>#REF!</v>
      </c>
      <c r="G523" s="358" t="str">
        <f t="shared" si="4"/>
        <v>Durante el 2023, con la formalización y  firma de acuerdos de conservación, se aplicaron en 426,8 hectáreas los acuerdos y registros del pago por servicios ambientales.</v>
      </c>
    </row>
    <row r="524" spans="1:7" ht="18.75" customHeight="1" x14ac:dyDescent="0.25">
      <c r="A524" s="271" t="s">
        <v>460</v>
      </c>
      <c r="B524" s="692"/>
      <c r="C524" s="763"/>
      <c r="D524" s="766"/>
      <c r="E524" s="356" t="e">
        <f>+#REF!</f>
        <v>#REF!</v>
      </c>
      <c r="F524" s="360" t="e">
        <f>+#REF!</f>
        <v>#REF!</v>
      </c>
      <c r="G524" s="365" t="str">
        <f t="shared" si="4"/>
        <v xml:space="preserve">Esta meta actualmente ya se encuentra cumplida, ya que durante el 2023, con la firma de acuerdos de conservación en 426,8 hectáreas, se dio cumplimiento a la magnitud trazada en el cuatrienio (1188,4 Has), tal como se muestra a continuación:
*2023: Durante el mes de septiembre se realizó el seguimiento al cumplimiento da las acciones pactadas en los acuerdos de conservación y la verificación a la implementación de las herramientas de manejo del paisaje - HMP. Para cada visita de seguimiento realizada se generó el correspondiente informe.
En septiembre no se formalizaron acuerdos teniendo en cuenta que en mayo se cumplió la magnitud de la meta con la firma de acuerdos de conservación en 426,8 hectáreas y a su vez, realizando el cumplimiento de la magnitud trazada en el cuatrienio de 1188,4 Has.
A cerca de la consolidación del documento del Programa Distrital de PSA y la construcción de los lineamientos para una Política Distrital con enfoque regional de PSA se consolidó una versión para cada uno de los documentos, la revisión del árbol de problemas para los lineamientos de política y la construcción de la metodología de participación para ambos documentos.
Con respecto a la implementación de PSH en las áreas de importancia para el recurso hídrico en los municipios de Guasca, Fómeque, Sesquilé, La Calera y Guatavita, se realizó presentación y divulgación predio a predio, con (16) eventos dirigidos a comunidades de las microcuencas, con una asistencia total de 20 personas. Se realizaron 16 caracterizaciones prediales y se recopiló documentación jurídica. Se generaron informes de caracterización. En la Calera , en la microcuenca Pozo Hondo de la Nutria, se realizó un taller de Diagnóstico Rural Participativo (DRP) con 6 participantes y en el municipio de Fómeque en la microcuenca Rio Caquinal también se desarrolló el taller DRP con 16 participantes. Hubo avances en los planes de adecuación ambiental en las microcuencas: Quebrada El Potrero en Sesquilé (90%), Quebrada Lagunetas en Guatavita (65% ), Microcuenca Rio Chipatá en Guasca (60%)  y Microcuenca Pozo Hondo de la Nutria en La Calera, Cundinamarca (60%).
*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v>
      </c>
    </row>
    <row r="525" spans="1:7" ht="18.75" customHeight="1" x14ac:dyDescent="0.25">
      <c r="A525" s="271" t="s">
        <v>461</v>
      </c>
      <c r="B525" s="692"/>
      <c r="C525" s="763"/>
      <c r="D525" s="766"/>
      <c r="E525" s="356" t="e">
        <f>+#REF!</f>
        <v>#REF!</v>
      </c>
      <c r="F525" s="360" t="e">
        <f>+#REF!</f>
        <v>#REF!</v>
      </c>
      <c r="G525" s="365" t="str">
        <f t="shared" si="4"/>
        <v>Esta meta actualmente ya se encuentra cumplida, ya que durante el 2023, con la firma de acuerdos de conservación en 426,8 hectáreas, se dio cumplimiento a la magnitud trazada en el cuatrienio.
*2023: Se realizaron 20 visitas de monitoreo y seguimiento a 31 predios vinculados al programa PSA, con el propósito de generar los informes técnicos de monitoreo para desembolsos de los incentivos en noviembre y diciembre 2023. En el programa PSAH Incentivos a la conservación para el mes de octubre en el municipio de Sesquilé en la microcuenca El Potrero, se avanzó en la elaboración de un 100% del documento del Plan de adecuación ambiental. 
En  Guasca microcuenca Rio Chipatá, se avanzó con la elaboración del documento denominado Plan de Adecuación Ambiental en un 95%, se realizó la elaboración de los 6 informes de caracterización aprobados por las supervisiones, los cuales se encuentran en revisión de la Dirección del programa. 
En el municipio de La Calera, en la microcuenca Pozo Hondo de la nutria, se avanzó con la elaboración del Plan de adecuación Ambiental en un 60% y se avanzó con  dos informes de caracterización de los predios aprobados jurídicamente por las supervisiones, los cuales están pendientes por revisión de la dirección del programa denominado Plan de adecuación ambiental colectivo en un 75% y con la elaboración de 5 informes de caracterización de los predios aprobados jurídicamente por las supervisiones los cuales se encuentran pendientes por revisión de la dirección del programa. 
En el municipio de Guatavita en la microcuenca Quebrada Lagunetas se mantiene el porcentaje del 65% en la elaboración del PAAC. 
*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v>
      </c>
    </row>
    <row r="526" spans="1:7" ht="18.75" customHeight="1" x14ac:dyDescent="0.25">
      <c r="A526" s="271" t="s">
        <v>463</v>
      </c>
      <c r="B526" s="692"/>
      <c r="C526" s="763"/>
      <c r="D526" s="766"/>
      <c r="E526" s="356" t="e">
        <f>+#REF!</f>
        <v>#REF!</v>
      </c>
      <c r="F526" s="360" t="e">
        <f>+#REF!</f>
        <v>#REF!</v>
      </c>
      <c r="G526" s="365" t="str">
        <f t="shared" si="4"/>
        <v>Esta meta actualmente ya se encuentra cumplida, ya que durante el 2023, con la firma de acuerdos de conservación en 426,8 hectáreas, se dio cumplimiento a la magnitud trazada en el cuatrienio (1188,4 Has), tal como se muestra a continuación:
En Bogotá en noviembre de 2023; se realizaron dos visitas por predios a 3 acuerdos de conservación, donde de se verificó la finalización del 100% de la implementación de las HMP concertadas, de conformidad con los parámetros establecidos en el anexo técnico y evidenciado que las herramientas de aislamiento cumplen con el objetivo para el cual se planteó, y se suscribió acta de cierre. Con lo anterior, entre enero a 28 de noviembre de 2023 se realizaron 62 visitas de acompañamiento y de seguimiento técnico a la implementación de las Herramientas de Manejo de Paisaje - HMP a 31 predios con acuerdos de conservación firmados. 
En Bogotá D.C., se logró la meta en mayo de 2023 - última fecha de firma de acuerdos con 1.188,4ha bajo acuerdos de conservación y 48 acuerdos de conservación. 
En el marco del desarrollo del Programa Distrital de Pago por Servicios Ambientales Hídricos -PSAH, se avanzó en la consolidación del documento del Programa Distrital de PSA y en la construcción de los lineamientos para una Política Distrital de PSA con enfoque regional a través de 4 reuniones entre el equipo PNUD y SDA para revisión de los documentos propuestos.
En Bogotá región, se suscribieron cuatro (4) Acuerdos Colectivos de Pagos por Servicios Ambientales (PSA) de regulación y calidad hídrica, en los municipios de Sesquilé, Guasca, La Calera y Guatavita, en 487.3 has, zonas cercanas al páramo de Chingaza y el embalse de Tominé, áreas declaradas de importancia estratégica ya que proveen de agua al Distrito Capital.
*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v>
      </c>
    </row>
    <row r="527" spans="1:7" ht="18.75" customHeight="1" thickBot="1" x14ac:dyDescent="0.3">
      <c r="A527" s="272" t="s">
        <v>464</v>
      </c>
      <c r="B527" s="761"/>
      <c r="C527" s="764"/>
      <c r="D527" s="767"/>
      <c r="E527" s="361">
        <v>2745216750</v>
      </c>
      <c r="F527" s="362">
        <v>2572479779</v>
      </c>
      <c r="G527" s="364" t="str">
        <f t="shared" si="4"/>
        <v>Esta meta actualmente ya se encuentra cumplida, ya que durante el 2023, con la firma de acuerdos de conservación en 426,8 hectáreas, se dio cumplimiento a la magnitud trazada en el cuatrienio (1188,4 Has), tal como se muestra a continuación:
En Bogotá en noviembre de 2023; se realizaron dos visitas por predios a 3 acuerdos de conservación, donde de se verificó la finalización del 100% de la implementación de las HMP concertadas, de conformidad con los parámetros establecidos en el anexo técnico y evidenciado que las herramientas de aislamiento cumplen con el objetivo para el cual se planteó, y se suscribió acta de cierre. Con lo anterior, entre enero a 28 de noviembre de 2023 se realizaron 62 visitas de acompañamiento y de seguimiento técnico a la implementación de las Herramientas de Manejo de Paisaje - HMP a 31 predios con acuerdos de conservación firmados. 
En Bogotá D.C., se logró la meta en mayo de 2023 - última fecha de firma de acuerdos con 1.188,4ha bajo acuerdos de conservación y 48 acuerdos de conservación. 
En el marco del desarrollo del Programa Distrital de Pago por Servicios Ambientales Hídricos -PSAH, se avanzó en la consolidación del documento del Programa Distrital de PSA y en la construcción de los lineamientos para una Política Distrital de PSA con enfoque regional a través de 4 reuniones entre el equipo PNUD y SDA para revisión de los documentos propuestos.
En Bogotá región, se suscribieron cuatro (4) Acuerdos Colectivos de Pagos por Servicios Ambientales (PSA) de regulación y calidad hídrica, en los municipios de Sesquilé, Guasca, La Calera y Guatavita, en 487.3 has, zonas cercanas al páramo de Chingaza y el embalse de Tominé, áreas declaradas de importancia estratégica ya que proveen de agua al Distrito Capital.
*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v>
      </c>
    </row>
    <row r="528" spans="1:7" ht="14.25" customHeight="1" x14ac:dyDescent="0.25">
      <c r="A528" s="263"/>
      <c r="G528" s="264"/>
    </row>
    <row r="529" spans="1:8" ht="14.25" hidden="1" customHeight="1" x14ac:dyDescent="0.25">
      <c r="A529" s="759" t="s">
        <v>674</v>
      </c>
      <c r="B529" s="687"/>
      <c r="C529" s="687"/>
      <c r="D529" s="687"/>
      <c r="E529" s="687"/>
      <c r="F529" s="687"/>
      <c r="G529" s="730"/>
    </row>
    <row r="530" spans="1:8" ht="14.25" hidden="1" customHeight="1" x14ac:dyDescent="0.25">
      <c r="A530" s="214" t="s">
        <v>29</v>
      </c>
      <c r="B530" s="267" t="s">
        <v>476</v>
      </c>
      <c r="C530" s="267" t="s">
        <v>477</v>
      </c>
      <c r="D530" s="267" t="s">
        <v>646</v>
      </c>
      <c r="E530" s="267" t="s">
        <v>675</v>
      </c>
      <c r="F530" s="267" t="s">
        <v>676</v>
      </c>
      <c r="G530" s="268" t="s">
        <v>649</v>
      </c>
    </row>
    <row r="531" spans="1:8" ht="14.25" hidden="1" customHeight="1" x14ac:dyDescent="0.25">
      <c r="A531" s="187" t="s">
        <v>466</v>
      </c>
      <c r="B531" s="188"/>
      <c r="C531" s="188"/>
      <c r="D531" s="188"/>
      <c r="E531" s="188"/>
      <c r="F531" s="188"/>
      <c r="G531" s="189"/>
    </row>
    <row r="532" spans="1:8" ht="14.25" hidden="1" customHeight="1" x14ac:dyDescent="0.25">
      <c r="A532" s="187" t="s">
        <v>467</v>
      </c>
      <c r="B532" s="188"/>
      <c r="C532" s="188"/>
      <c r="D532" s="188"/>
      <c r="E532" s="188"/>
      <c r="F532" s="188"/>
      <c r="G532" s="189"/>
    </row>
    <row r="533" spans="1:8" ht="14.25" hidden="1" customHeight="1" x14ac:dyDescent="0.25">
      <c r="A533" s="187" t="s">
        <v>468</v>
      </c>
      <c r="B533" s="188"/>
      <c r="C533" s="188"/>
      <c r="D533" s="188"/>
      <c r="E533" s="188"/>
      <c r="F533" s="188"/>
      <c r="G533" s="189"/>
    </row>
    <row r="534" spans="1:8" ht="14.25" hidden="1" customHeight="1" x14ac:dyDescent="0.25">
      <c r="A534" s="187" t="s">
        <v>469</v>
      </c>
      <c r="B534" s="188"/>
      <c r="C534" s="188"/>
      <c r="D534" s="188"/>
      <c r="E534" s="188"/>
      <c r="F534" s="188"/>
      <c r="G534" s="189"/>
    </row>
    <row r="535" spans="1:8" ht="14.25" hidden="1" customHeight="1" x14ac:dyDescent="0.25">
      <c r="A535" s="187" t="s">
        <v>470</v>
      </c>
      <c r="B535" s="188"/>
      <c r="C535" s="188"/>
      <c r="D535" s="188"/>
      <c r="E535" s="188"/>
      <c r="F535" s="188"/>
      <c r="G535" s="189"/>
    </row>
    <row r="536" spans="1:8" ht="14.25" hidden="1" customHeight="1" x14ac:dyDescent="0.25">
      <c r="A536" s="187" t="s">
        <v>471</v>
      </c>
      <c r="B536" s="188"/>
      <c r="C536" s="188"/>
      <c r="D536" s="188"/>
      <c r="E536" s="188"/>
      <c r="F536" s="188"/>
      <c r="G536" s="189"/>
    </row>
    <row r="537" spans="1:8" ht="14.25" hidden="1" customHeight="1" x14ac:dyDescent="0.25">
      <c r="A537" s="273" t="s">
        <v>458</v>
      </c>
      <c r="B537" s="274"/>
      <c r="C537" s="274"/>
      <c r="D537" s="274"/>
      <c r="E537" s="274"/>
      <c r="F537" s="274"/>
      <c r="G537" s="275"/>
    </row>
    <row r="538" spans="1:8" ht="14.25" hidden="1" customHeight="1" x14ac:dyDescent="0.25">
      <c r="A538" s="187" t="s">
        <v>459</v>
      </c>
      <c r="B538" s="188"/>
      <c r="C538" s="188"/>
      <c r="D538" s="188"/>
      <c r="E538" s="188"/>
      <c r="F538" s="188"/>
      <c r="G538" s="189"/>
    </row>
    <row r="539" spans="1:8" ht="14.25" hidden="1" customHeight="1" x14ac:dyDescent="0.25">
      <c r="A539" s="187" t="s">
        <v>460</v>
      </c>
      <c r="B539" s="188"/>
      <c r="C539" s="188"/>
      <c r="D539" s="188"/>
      <c r="E539" s="188"/>
      <c r="F539" s="188"/>
      <c r="G539" s="189"/>
    </row>
    <row r="540" spans="1:8" ht="14.25" hidden="1" customHeight="1" x14ac:dyDescent="0.25">
      <c r="A540" s="187" t="s">
        <v>461</v>
      </c>
      <c r="B540" s="188"/>
      <c r="C540" s="188"/>
      <c r="D540" s="188"/>
      <c r="E540" s="188"/>
      <c r="F540" s="188"/>
      <c r="G540" s="189"/>
    </row>
    <row r="541" spans="1:8" ht="14.25" hidden="1" customHeight="1" x14ac:dyDescent="0.25">
      <c r="A541" s="187" t="s">
        <v>463</v>
      </c>
      <c r="B541" s="188"/>
      <c r="C541" s="188"/>
      <c r="D541" s="188"/>
      <c r="E541" s="188"/>
      <c r="F541" s="188"/>
      <c r="G541" s="189"/>
    </row>
    <row r="542" spans="1:8" ht="14.25" hidden="1" customHeight="1" x14ac:dyDescent="0.25">
      <c r="A542" s="191" t="s">
        <v>464</v>
      </c>
      <c r="B542" s="216"/>
      <c r="C542" s="216"/>
      <c r="D542" s="216"/>
      <c r="E542" s="216"/>
      <c r="F542" s="216"/>
      <c r="G542" s="254"/>
    </row>
    <row r="543" spans="1:8" ht="14.25" customHeight="1" x14ac:dyDescent="0.25"/>
    <row r="544" spans="1:8" ht="14.25" hidden="1" customHeight="1" x14ac:dyDescent="0.25">
      <c r="A544" s="759" t="s">
        <v>677</v>
      </c>
      <c r="B544" s="687"/>
      <c r="C544" s="687"/>
      <c r="D544" s="687"/>
      <c r="E544" s="687"/>
      <c r="F544" s="687"/>
      <c r="G544" s="687"/>
      <c r="H544" s="730"/>
    </row>
    <row r="545" spans="1:9" ht="14.25" hidden="1" customHeight="1" x14ac:dyDescent="0.25">
      <c r="A545" s="181" t="s">
        <v>25</v>
      </c>
      <c r="B545" s="182" t="s">
        <v>678</v>
      </c>
      <c r="C545" s="182" t="s">
        <v>479</v>
      </c>
      <c r="D545" s="182" t="s">
        <v>480</v>
      </c>
      <c r="E545" s="182" t="s">
        <v>679</v>
      </c>
      <c r="F545" s="182" t="s">
        <v>680</v>
      </c>
      <c r="G545" s="182" t="s">
        <v>681</v>
      </c>
      <c r="H545" s="183" t="s">
        <v>649</v>
      </c>
    </row>
    <row r="546" spans="1:9" ht="10.5" hidden="1" customHeight="1" x14ac:dyDescent="0.25">
      <c r="A546" s="218" t="s">
        <v>458</v>
      </c>
      <c r="B546" s="768" t="s">
        <v>682</v>
      </c>
      <c r="C546" s="218"/>
      <c r="D546" s="218"/>
      <c r="E546" s="218"/>
      <c r="F546" s="218"/>
      <c r="G546" s="218" t="e">
        <v>#DIV/0!</v>
      </c>
      <c r="H546" s="228"/>
    </row>
    <row r="547" spans="1:9" ht="10.5" hidden="1" customHeight="1" x14ac:dyDescent="0.25">
      <c r="A547" s="218" t="s">
        <v>459</v>
      </c>
      <c r="B547" s="694"/>
      <c r="C547" s="218"/>
      <c r="D547" s="218"/>
      <c r="E547" s="218"/>
      <c r="F547" s="218"/>
      <c r="G547" s="218" t="e">
        <v>#DIV/0!</v>
      </c>
      <c r="H547" s="228"/>
    </row>
    <row r="548" spans="1:9" ht="10.5" hidden="1" customHeight="1" x14ac:dyDescent="0.25">
      <c r="A548" s="218" t="s">
        <v>460</v>
      </c>
      <c r="B548" s="694"/>
      <c r="C548" s="218"/>
      <c r="D548" s="218"/>
      <c r="E548" s="218"/>
      <c r="F548" s="218"/>
      <c r="G548" s="218" t="e">
        <v>#DIV/0!</v>
      </c>
      <c r="H548" s="228"/>
    </row>
    <row r="549" spans="1:9" ht="10.5" hidden="1" customHeight="1" x14ac:dyDescent="0.25">
      <c r="A549" s="218" t="s">
        <v>461</v>
      </c>
      <c r="B549" s="694"/>
      <c r="C549" s="220" t="s">
        <v>683</v>
      </c>
      <c r="D549" s="276">
        <v>50</v>
      </c>
      <c r="E549" s="276">
        <v>0.5</v>
      </c>
      <c r="F549" s="276">
        <v>0</v>
      </c>
      <c r="G549" s="218">
        <v>0</v>
      </c>
      <c r="H549" s="256" t="s">
        <v>684</v>
      </c>
    </row>
    <row r="550" spans="1:9" ht="10.5" hidden="1" customHeight="1" x14ac:dyDescent="0.25">
      <c r="A550" s="218" t="s">
        <v>463</v>
      </c>
      <c r="B550" s="694"/>
      <c r="C550" s="220" t="s">
        <v>683</v>
      </c>
      <c r="D550" s="276">
        <v>50</v>
      </c>
      <c r="E550" s="276">
        <v>0.5</v>
      </c>
      <c r="F550" s="276">
        <v>0</v>
      </c>
      <c r="G550" s="218">
        <v>0</v>
      </c>
      <c r="H550" s="228"/>
    </row>
    <row r="551" spans="1:9" ht="10.5" hidden="1" customHeight="1" x14ac:dyDescent="0.25">
      <c r="A551" s="218" t="s">
        <v>464</v>
      </c>
      <c r="B551" s="694"/>
      <c r="C551" s="220" t="s">
        <v>683</v>
      </c>
      <c r="D551" s="276">
        <v>50</v>
      </c>
      <c r="E551" s="276">
        <v>0.5</v>
      </c>
      <c r="F551" s="218">
        <v>0.5</v>
      </c>
      <c r="G551" s="233">
        <v>1</v>
      </c>
      <c r="H551" s="228" t="s">
        <v>685</v>
      </c>
    </row>
    <row r="552" spans="1:9" ht="10.5" hidden="1" customHeight="1" x14ac:dyDescent="0.25">
      <c r="A552" s="218" t="s">
        <v>458</v>
      </c>
      <c r="B552" s="768" t="s">
        <v>686</v>
      </c>
      <c r="C552" s="218"/>
      <c r="D552" s="218"/>
      <c r="E552" s="218"/>
      <c r="F552" s="218"/>
      <c r="G552" s="218" t="e">
        <v>#DIV/0!</v>
      </c>
      <c r="H552" s="228"/>
    </row>
    <row r="553" spans="1:9" ht="10.5" hidden="1" customHeight="1" x14ac:dyDescent="0.25">
      <c r="A553" s="218" t="s">
        <v>459</v>
      </c>
      <c r="B553" s="694"/>
      <c r="C553" s="218"/>
      <c r="D553" s="218"/>
      <c r="E553" s="218"/>
      <c r="F553" s="218"/>
      <c r="G553" s="218" t="e">
        <v>#DIV/0!</v>
      </c>
      <c r="H553" s="228"/>
    </row>
    <row r="554" spans="1:9" ht="10.5" hidden="1" customHeight="1" x14ac:dyDescent="0.25">
      <c r="A554" s="218" t="s">
        <v>460</v>
      </c>
      <c r="B554" s="694"/>
      <c r="C554" s="218"/>
      <c r="D554" s="218"/>
      <c r="E554" s="218"/>
      <c r="F554" s="218"/>
      <c r="G554" s="218" t="e">
        <v>#DIV/0!</v>
      </c>
      <c r="H554" s="228"/>
    </row>
    <row r="555" spans="1:9" ht="10.5" hidden="1" customHeight="1" x14ac:dyDescent="0.25">
      <c r="A555" s="218" t="s">
        <v>461</v>
      </c>
      <c r="B555" s="694"/>
      <c r="C555" s="220" t="s">
        <v>683</v>
      </c>
      <c r="D555" s="276">
        <v>50</v>
      </c>
      <c r="E555" s="276">
        <v>100</v>
      </c>
      <c r="F555" s="276">
        <v>36</v>
      </c>
      <c r="G555" s="218">
        <v>0.36</v>
      </c>
      <c r="H555" s="256" t="s">
        <v>687</v>
      </c>
    </row>
    <row r="556" spans="1:9" ht="10.5" hidden="1" customHeight="1" x14ac:dyDescent="0.25">
      <c r="A556" s="218" t="s">
        <v>463</v>
      </c>
      <c r="B556" s="694"/>
      <c r="C556" s="220" t="s">
        <v>683</v>
      </c>
      <c r="D556" s="276">
        <v>50</v>
      </c>
      <c r="E556" s="276">
        <v>100</v>
      </c>
      <c r="F556" s="276">
        <v>36</v>
      </c>
      <c r="G556" s="218">
        <v>0.36</v>
      </c>
      <c r="H556" s="256" t="s">
        <v>687</v>
      </c>
    </row>
    <row r="557" spans="1:9" ht="10.5" hidden="1" customHeight="1" x14ac:dyDescent="0.25">
      <c r="A557" s="218" t="s">
        <v>464</v>
      </c>
      <c r="B557" s="694"/>
      <c r="C557" s="220" t="s">
        <v>683</v>
      </c>
      <c r="D557" s="276">
        <v>50</v>
      </c>
      <c r="E557" s="218">
        <v>66</v>
      </c>
      <c r="F557" s="218">
        <v>66</v>
      </c>
      <c r="G557" s="233">
        <v>1</v>
      </c>
      <c r="H557" s="218" t="s">
        <v>688</v>
      </c>
    </row>
    <row r="558" spans="1:9" ht="14.25" hidden="1" customHeight="1" x14ac:dyDescent="0.25">
      <c r="A558" s="758" t="s">
        <v>689</v>
      </c>
      <c r="B558" s="750"/>
      <c r="C558" s="750"/>
      <c r="D558" s="750"/>
      <c r="E558" s="750"/>
      <c r="F558" s="750"/>
      <c r="G558" s="750"/>
      <c r="H558" s="751"/>
    </row>
    <row r="559" spans="1:9" ht="14.25" hidden="1" customHeight="1" x14ac:dyDescent="0.25">
      <c r="A559" s="181" t="s">
        <v>26</v>
      </c>
      <c r="B559" s="182" t="s">
        <v>678</v>
      </c>
      <c r="C559" s="182" t="s">
        <v>479</v>
      </c>
      <c r="D559" s="182" t="s">
        <v>502</v>
      </c>
      <c r="E559" s="182" t="s">
        <v>690</v>
      </c>
      <c r="F559" s="182" t="s">
        <v>691</v>
      </c>
      <c r="G559" s="182" t="s">
        <v>681</v>
      </c>
      <c r="H559" s="183" t="s">
        <v>649</v>
      </c>
    </row>
    <row r="560" spans="1:9" ht="10.5" hidden="1" customHeight="1" x14ac:dyDescent="0.25">
      <c r="A560" s="218" t="s">
        <v>466</v>
      </c>
      <c r="B560" s="768" t="s">
        <v>682</v>
      </c>
      <c r="C560" s="768" t="s">
        <v>683</v>
      </c>
      <c r="D560" s="768">
        <v>20</v>
      </c>
      <c r="E560" s="768">
        <v>1.5</v>
      </c>
      <c r="F560" s="771">
        <v>1.5</v>
      </c>
      <c r="G560" s="770">
        <v>1</v>
      </c>
      <c r="H560" s="222" t="s">
        <v>506</v>
      </c>
      <c r="I560" s="157" t="s">
        <v>507</v>
      </c>
    </row>
    <row r="561" spans="1:9" ht="10.5" hidden="1" customHeight="1" x14ac:dyDescent="0.25">
      <c r="A561" s="218" t="s">
        <v>467</v>
      </c>
      <c r="B561" s="694"/>
      <c r="C561" s="694"/>
      <c r="D561" s="694"/>
      <c r="E561" s="694"/>
      <c r="F561" s="694"/>
      <c r="G561" s="694"/>
      <c r="H561" s="222" t="s">
        <v>508</v>
      </c>
      <c r="I561" s="157" t="s">
        <v>507</v>
      </c>
    </row>
    <row r="562" spans="1:9" ht="10.5" hidden="1" customHeight="1" x14ac:dyDescent="0.25">
      <c r="A562" s="218" t="s">
        <v>468</v>
      </c>
      <c r="B562" s="694"/>
      <c r="C562" s="694"/>
      <c r="D562" s="694"/>
      <c r="E562" s="694"/>
      <c r="F562" s="694"/>
      <c r="G562" s="694"/>
      <c r="H562" s="222" t="s">
        <v>510</v>
      </c>
      <c r="I562" s="157" t="s">
        <v>507</v>
      </c>
    </row>
    <row r="563" spans="1:9" ht="10.5" hidden="1" customHeight="1" x14ac:dyDescent="0.25">
      <c r="A563" s="218" t="s">
        <v>469</v>
      </c>
      <c r="B563" s="694"/>
      <c r="C563" s="694"/>
      <c r="D563" s="694"/>
      <c r="E563" s="694"/>
      <c r="F563" s="694"/>
      <c r="G563" s="694"/>
      <c r="H563" s="222" t="s">
        <v>511</v>
      </c>
      <c r="I563" s="157" t="s">
        <v>507</v>
      </c>
    </row>
    <row r="564" spans="1:9" ht="10.5" hidden="1" customHeight="1" x14ac:dyDescent="0.25">
      <c r="A564" s="218" t="s">
        <v>470</v>
      </c>
      <c r="B564" s="694"/>
      <c r="C564" s="694"/>
      <c r="D564" s="694"/>
      <c r="E564" s="694"/>
      <c r="F564" s="694"/>
      <c r="G564" s="694"/>
      <c r="H564" s="222" t="s">
        <v>692</v>
      </c>
      <c r="I564" s="157" t="s">
        <v>507</v>
      </c>
    </row>
    <row r="565" spans="1:9" ht="10.5" hidden="1" customHeight="1" x14ac:dyDescent="0.25">
      <c r="A565" s="218" t="s">
        <v>471</v>
      </c>
      <c r="B565" s="694"/>
      <c r="C565" s="694"/>
      <c r="D565" s="694"/>
      <c r="E565" s="694"/>
      <c r="F565" s="694"/>
      <c r="G565" s="694"/>
      <c r="H565" s="222" t="s">
        <v>547</v>
      </c>
      <c r="I565" s="157" t="s">
        <v>507</v>
      </c>
    </row>
    <row r="566" spans="1:9" ht="10.5" hidden="1" customHeight="1" x14ac:dyDescent="0.25">
      <c r="A566" s="218" t="s">
        <v>458</v>
      </c>
      <c r="B566" s="694"/>
      <c r="C566" s="694"/>
      <c r="D566" s="694"/>
      <c r="E566" s="694"/>
      <c r="F566" s="694"/>
      <c r="G566" s="694"/>
      <c r="H566" s="222" t="s">
        <v>548</v>
      </c>
      <c r="I566" s="157" t="s">
        <v>507</v>
      </c>
    </row>
    <row r="567" spans="1:9" ht="10.5" hidden="1" customHeight="1" x14ac:dyDescent="0.25">
      <c r="A567" s="218" t="s">
        <v>459</v>
      </c>
      <c r="B567" s="694"/>
      <c r="C567" s="694"/>
      <c r="D567" s="694"/>
      <c r="E567" s="694"/>
      <c r="F567" s="694"/>
      <c r="G567" s="694"/>
      <c r="H567" s="222" t="s">
        <v>514</v>
      </c>
      <c r="I567" s="157" t="s">
        <v>507</v>
      </c>
    </row>
    <row r="568" spans="1:9" ht="10.5" hidden="1" customHeight="1" x14ac:dyDescent="0.25">
      <c r="A568" s="218" t="s">
        <v>460</v>
      </c>
      <c r="B568" s="694"/>
      <c r="C568" s="694"/>
      <c r="D568" s="694"/>
      <c r="E568" s="694"/>
      <c r="F568" s="694"/>
      <c r="G568" s="694"/>
      <c r="H568" s="222" t="s">
        <v>515</v>
      </c>
      <c r="I568" s="157" t="s">
        <v>507</v>
      </c>
    </row>
    <row r="569" spans="1:9" ht="10.5" hidden="1" customHeight="1" x14ac:dyDescent="0.25">
      <c r="A569" s="218" t="s">
        <v>461</v>
      </c>
      <c r="B569" s="694"/>
      <c r="C569" s="694"/>
      <c r="D569" s="694"/>
      <c r="E569" s="694"/>
      <c r="F569" s="694"/>
      <c r="G569" s="694"/>
      <c r="H569" s="222" t="s">
        <v>515</v>
      </c>
      <c r="I569" s="157" t="s">
        <v>507</v>
      </c>
    </row>
    <row r="570" spans="1:9" ht="10.5" hidden="1" customHeight="1" x14ac:dyDescent="0.25">
      <c r="A570" s="218" t="s">
        <v>463</v>
      </c>
      <c r="B570" s="694"/>
      <c r="C570" s="694"/>
      <c r="D570" s="694"/>
      <c r="E570" s="694"/>
      <c r="F570" s="694"/>
      <c r="G570" s="694"/>
      <c r="H570" s="222" t="s">
        <v>516</v>
      </c>
      <c r="I570" s="157" t="s">
        <v>507</v>
      </c>
    </row>
    <row r="571" spans="1:9" ht="10.5" hidden="1" customHeight="1" x14ac:dyDescent="0.25">
      <c r="A571" s="218" t="s">
        <v>464</v>
      </c>
      <c r="B571" s="694"/>
      <c r="C571" s="694"/>
      <c r="D571" s="694"/>
      <c r="E571" s="694"/>
      <c r="F571" s="694"/>
      <c r="G571" s="694"/>
      <c r="H571" s="222" t="s">
        <v>517</v>
      </c>
      <c r="I571" s="157" t="s">
        <v>507</v>
      </c>
    </row>
    <row r="572" spans="1:9" ht="10.5" hidden="1" customHeight="1" x14ac:dyDescent="0.25">
      <c r="A572" s="218" t="s">
        <v>466</v>
      </c>
      <c r="B572" s="768" t="s">
        <v>686</v>
      </c>
      <c r="C572" s="768" t="s">
        <v>683</v>
      </c>
      <c r="D572" s="768">
        <v>20</v>
      </c>
      <c r="E572" s="768">
        <v>481</v>
      </c>
      <c r="F572" s="769">
        <v>481</v>
      </c>
      <c r="G572" s="770">
        <v>1</v>
      </c>
      <c r="H572" s="222" t="s">
        <v>519</v>
      </c>
      <c r="I572" s="157" t="s">
        <v>507</v>
      </c>
    </row>
    <row r="573" spans="1:9" ht="10.5" hidden="1" customHeight="1" x14ac:dyDescent="0.25">
      <c r="A573" s="218" t="s">
        <v>467</v>
      </c>
      <c r="B573" s="694"/>
      <c r="C573" s="694"/>
      <c r="D573" s="694"/>
      <c r="E573" s="694"/>
      <c r="F573" s="694"/>
      <c r="G573" s="694"/>
      <c r="H573" s="222" t="s">
        <v>520</v>
      </c>
      <c r="I573" s="157" t="s">
        <v>507</v>
      </c>
    </row>
    <row r="574" spans="1:9" ht="10.5" hidden="1" customHeight="1" x14ac:dyDescent="0.25">
      <c r="A574" s="218" t="s">
        <v>468</v>
      </c>
      <c r="B574" s="694"/>
      <c r="C574" s="694"/>
      <c r="D574" s="694"/>
      <c r="E574" s="694"/>
      <c r="F574" s="694"/>
      <c r="G574" s="694"/>
      <c r="H574" s="222" t="s">
        <v>520</v>
      </c>
      <c r="I574" s="157" t="s">
        <v>507</v>
      </c>
    </row>
    <row r="575" spans="1:9" ht="10.5" hidden="1" customHeight="1" x14ac:dyDescent="0.25">
      <c r="A575" s="218" t="s">
        <v>469</v>
      </c>
      <c r="B575" s="694"/>
      <c r="C575" s="694"/>
      <c r="D575" s="694"/>
      <c r="E575" s="694"/>
      <c r="F575" s="694"/>
      <c r="G575" s="694"/>
      <c r="H575" s="222" t="s">
        <v>521</v>
      </c>
      <c r="I575" s="157" t="s">
        <v>507</v>
      </c>
    </row>
    <row r="576" spans="1:9" ht="10.5" hidden="1" customHeight="1" x14ac:dyDescent="0.25">
      <c r="A576" s="218" t="s">
        <v>470</v>
      </c>
      <c r="B576" s="694"/>
      <c r="C576" s="694"/>
      <c r="D576" s="694"/>
      <c r="E576" s="694"/>
      <c r="F576" s="694"/>
      <c r="G576" s="694"/>
      <c r="H576" s="222" t="s">
        <v>559</v>
      </c>
      <c r="I576" s="157" t="s">
        <v>507</v>
      </c>
    </row>
    <row r="577" spans="1:17" ht="10.5" hidden="1" customHeight="1" x14ac:dyDescent="0.25">
      <c r="A577" s="218" t="s">
        <v>471</v>
      </c>
      <c r="B577" s="694"/>
      <c r="C577" s="694"/>
      <c r="D577" s="694"/>
      <c r="E577" s="694"/>
      <c r="F577" s="694"/>
      <c r="G577" s="694"/>
      <c r="H577" s="222" t="s">
        <v>560</v>
      </c>
      <c r="I577" s="157" t="s">
        <v>507</v>
      </c>
      <c r="J577" s="223"/>
      <c r="K577" s="223"/>
      <c r="L577" s="223"/>
      <c r="M577" s="223"/>
      <c r="N577" s="223"/>
      <c r="O577" s="223"/>
    </row>
    <row r="578" spans="1:17" ht="10.5" hidden="1" customHeight="1" x14ac:dyDescent="0.25">
      <c r="A578" s="218" t="s">
        <v>458</v>
      </c>
      <c r="B578" s="694"/>
      <c r="C578" s="694"/>
      <c r="D578" s="694"/>
      <c r="E578" s="694"/>
      <c r="F578" s="694"/>
      <c r="G578" s="694"/>
      <c r="H578" s="222" t="s">
        <v>524</v>
      </c>
      <c r="I578" s="157" t="s">
        <v>507</v>
      </c>
      <c r="J578" s="223"/>
      <c r="K578" s="223"/>
      <c r="L578" s="223"/>
      <c r="M578" s="223"/>
      <c r="N578" s="223"/>
      <c r="O578" s="223"/>
    </row>
    <row r="579" spans="1:17" ht="10.5" hidden="1" customHeight="1" x14ac:dyDescent="0.25">
      <c r="A579" s="218" t="s">
        <v>459</v>
      </c>
      <c r="B579" s="694"/>
      <c r="C579" s="694"/>
      <c r="D579" s="694"/>
      <c r="E579" s="694"/>
      <c r="F579" s="694"/>
      <c r="G579" s="694"/>
      <c r="H579" s="222" t="s">
        <v>525</v>
      </c>
      <c r="I579" s="157" t="s">
        <v>507</v>
      </c>
      <c r="J579" s="223"/>
      <c r="K579" s="223"/>
      <c r="L579" s="223"/>
      <c r="M579" s="223"/>
      <c r="N579" s="223"/>
      <c r="O579" s="223"/>
    </row>
    <row r="580" spans="1:17" ht="10.5" hidden="1" customHeight="1" x14ac:dyDescent="0.25">
      <c r="A580" s="218" t="s">
        <v>460</v>
      </c>
      <c r="B580" s="694"/>
      <c r="C580" s="694"/>
      <c r="D580" s="694"/>
      <c r="E580" s="694"/>
      <c r="F580" s="694"/>
      <c r="G580" s="694"/>
      <c r="H580" s="222" t="s">
        <v>526</v>
      </c>
      <c r="I580" s="157" t="s">
        <v>507</v>
      </c>
      <c r="J580" s="223"/>
      <c r="K580" s="223"/>
      <c r="L580" s="223"/>
      <c r="M580" s="223"/>
      <c r="N580" s="223"/>
      <c r="O580" s="223"/>
    </row>
    <row r="581" spans="1:17" ht="10.5" hidden="1" customHeight="1" x14ac:dyDescent="0.25">
      <c r="A581" s="218" t="s">
        <v>461</v>
      </c>
      <c r="B581" s="694"/>
      <c r="C581" s="694"/>
      <c r="D581" s="694"/>
      <c r="E581" s="694"/>
      <c r="F581" s="694"/>
      <c r="G581" s="694"/>
      <c r="H581" s="222" t="s">
        <v>526</v>
      </c>
      <c r="I581" s="157" t="s">
        <v>507</v>
      </c>
      <c r="J581" s="223"/>
      <c r="K581" s="223"/>
      <c r="L581" s="223"/>
      <c r="M581" s="223"/>
      <c r="N581" s="223"/>
      <c r="O581" s="223"/>
    </row>
    <row r="582" spans="1:17" ht="10.5" hidden="1" customHeight="1" x14ac:dyDescent="0.25">
      <c r="A582" s="218" t="s">
        <v>463</v>
      </c>
      <c r="B582" s="694"/>
      <c r="C582" s="694"/>
      <c r="D582" s="694"/>
      <c r="E582" s="694"/>
      <c r="F582" s="694"/>
      <c r="G582" s="694"/>
      <c r="H582" s="222" t="s">
        <v>527</v>
      </c>
      <c r="I582" s="157" t="s">
        <v>507</v>
      </c>
      <c r="J582" s="223"/>
      <c r="K582" s="223"/>
      <c r="L582" s="223"/>
      <c r="M582" s="223"/>
      <c r="N582" s="223"/>
      <c r="O582" s="223"/>
    </row>
    <row r="583" spans="1:17" ht="10.5" hidden="1" customHeight="1" x14ac:dyDescent="0.25">
      <c r="A583" s="218" t="s">
        <v>464</v>
      </c>
      <c r="B583" s="694"/>
      <c r="C583" s="694"/>
      <c r="D583" s="694"/>
      <c r="E583" s="694"/>
      <c r="F583" s="694"/>
      <c r="G583" s="694"/>
      <c r="H583" s="222" t="s">
        <v>528</v>
      </c>
      <c r="I583" s="157" t="s">
        <v>507</v>
      </c>
      <c r="J583" s="223"/>
      <c r="K583" s="223"/>
      <c r="L583" s="223"/>
      <c r="M583" s="223"/>
      <c r="N583" s="223"/>
      <c r="O583" s="223"/>
    </row>
    <row r="584" spans="1:17" ht="10.5" hidden="1" customHeight="1" x14ac:dyDescent="0.25">
      <c r="A584" s="218" t="s">
        <v>466</v>
      </c>
      <c r="B584" s="768" t="s">
        <v>693</v>
      </c>
      <c r="C584" s="768" t="s">
        <v>683</v>
      </c>
      <c r="D584" s="768">
        <v>20</v>
      </c>
      <c r="E584" s="768">
        <v>192</v>
      </c>
      <c r="F584" s="769">
        <v>192</v>
      </c>
      <c r="G584" s="770">
        <v>1</v>
      </c>
      <c r="H584" s="222" t="s">
        <v>529</v>
      </c>
      <c r="I584" s="157" t="s">
        <v>507</v>
      </c>
      <c r="J584" s="223"/>
      <c r="K584" s="223"/>
      <c r="L584" s="223"/>
      <c r="M584" s="223"/>
      <c r="N584" s="223"/>
      <c r="O584" s="223"/>
      <c r="P584" s="223"/>
      <c r="Q584" s="223"/>
    </row>
    <row r="585" spans="1:17" ht="10.5" hidden="1" customHeight="1" x14ac:dyDescent="0.25">
      <c r="A585" s="218" t="s">
        <v>467</v>
      </c>
      <c r="B585" s="694"/>
      <c r="C585" s="694"/>
      <c r="D585" s="694"/>
      <c r="E585" s="694"/>
      <c r="F585" s="694"/>
      <c r="G585" s="694"/>
      <c r="H585" s="222" t="s">
        <v>530</v>
      </c>
      <c r="I585" s="157" t="s">
        <v>507</v>
      </c>
      <c r="J585" s="223"/>
      <c r="K585" s="223"/>
      <c r="L585" s="223"/>
      <c r="M585" s="223"/>
      <c r="N585" s="223"/>
      <c r="O585" s="223"/>
      <c r="P585" s="223"/>
      <c r="Q585" s="223"/>
    </row>
    <row r="586" spans="1:17" ht="10.5" hidden="1" customHeight="1" x14ac:dyDescent="0.25">
      <c r="A586" s="218" t="s">
        <v>468</v>
      </c>
      <c r="B586" s="694"/>
      <c r="C586" s="694"/>
      <c r="D586" s="694"/>
      <c r="E586" s="694"/>
      <c r="F586" s="694"/>
      <c r="G586" s="694"/>
      <c r="H586" s="222" t="s">
        <v>531</v>
      </c>
      <c r="I586" s="157" t="s">
        <v>507</v>
      </c>
      <c r="J586" s="223"/>
      <c r="K586" s="223"/>
      <c r="L586" s="223"/>
      <c r="M586" s="223"/>
      <c r="N586" s="223"/>
      <c r="O586" s="223"/>
      <c r="P586" s="223"/>
      <c r="Q586" s="223"/>
    </row>
    <row r="587" spans="1:17" ht="10.5" hidden="1" customHeight="1" x14ac:dyDescent="0.25">
      <c r="A587" s="218" t="s">
        <v>469</v>
      </c>
      <c r="B587" s="694"/>
      <c r="C587" s="694"/>
      <c r="D587" s="694"/>
      <c r="E587" s="694"/>
      <c r="F587" s="694"/>
      <c r="G587" s="694"/>
      <c r="H587" s="222" t="s">
        <v>532</v>
      </c>
      <c r="I587" s="157" t="s">
        <v>507</v>
      </c>
      <c r="J587" s="223"/>
      <c r="K587" s="223"/>
      <c r="L587" s="223"/>
      <c r="M587" s="223"/>
      <c r="N587" s="223"/>
      <c r="O587" s="223"/>
      <c r="P587" s="223"/>
      <c r="Q587" s="223"/>
    </row>
    <row r="588" spans="1:17" ht="10.5" hidden="1" customHeight="1" x14ac:dyDescent="0.25">
      <c r="A588" s="218" t="s">
        <v>470</v>
      </c>
      <c r="B588" s="694"/>
      <c r="C588" s="694"/>
      <c r="D588" s="694"/>
      <c r="E588" s="694"/>
      <c r="F588" s="694"/>
      <c r="G588" s="694"/>
      <c r="H588" s="222" t="s">
        <v>522</v>
      </c>
      <c r="I588" s="157" t="s">
        <v>507</v>
      </c>
      <c r="J588" s="223"/>
      <c r="K588" s="223"/>
      <c r="L588" s="223"/>
      <c r="M588" s="223"/>
      <c r="N588" s="223"/>
      <c r="O588" s="223"/>
      <c r="P588" s="223"/>
      <c r="Q588" s="223"/>
    </row>
    <row r="589" spans="1:17" ht="10.5" hidden="1" customHeight="1" x14ac:dyDescent="0.25">
      <c r="A589" s="218" t="s">
        <v>471</v>
      </c>
      <c r="B589" s="694"/>
      <c r="C589" s="694"/>
      <c r="D589" s="694"/>
      <c r="E589" s="694"/>
      <c r="F589" s="694"/>
      <c r="G589" s="694"/>
      <c r="H589" s="222" t="s">
        <v>523</v>
      </c>
      <c r="I589" s="157" t="s">
        <v>507</v>
      </c>
      <c r="J589" s="223"/>
      <c r="K589" s="223"/>
      <c r="L589" s="223"/>
      <c r="M589" s="223"/>
      <c r="N589" s="223"/>
      <c r="O589" s="223"/>
      <c r="P589" s="223"/>
      <c r="Q589" s="223"/>
    </row>
    <row r="590" spans="1:17" ht="10.5" hidden="1" customHeight="1" x14ac:dyDescent="0.25">
      <c r="A590" s="218" t="s">
        <v>458</v>
      </c>
      <c r="B590" s="694"/>
      <c r="C590" s="694"/>
      <c r="D590" s="694"/>
      <c r="E590" s="694"/>
      <c r="F590" s="694"/>
      <c r="G590" s="694"/>
      <c r="H590" s="222" t="s">
        <v>535</v>
      </c>
      <c r="I590" s="157" t="s">
        <v>507</v>
      </c>
      <c r="J590" s="223"/>
      <c r="K590" s="223"/>
      <c r="L590" s="223"/>
      <c r="M590" s="223"/>
      <c r="N590" s="223"/>
      <c r="O590" s="223"/>
      <c r="P590" s="223"/>
      <c r="Q590" s="223"/>
    </row>
    <row r="591" spans="1:17" ht="10.5" hidden="1" customHeight="1" x14ac:dyDescent="0.25">
      <c r="A591" s="218" t="s">
        <v>459</v>
      </c>
      <c r="B591" s="694"/>
      <c r="C591" s="694"/>
      <c r="D591" s="694"/>
      <c r="E591" s="694"/>
      <c r="F591" s="694"/>
      <c r="G591" s="694"/>
      <c r="H591" s="222" t="s">
        <v>536</v>
      </c>
      <c r="I591" s="157" t="s">
        <v>507</v>
      </c>
      <c r="J591" s="223"/>
      <c r="K591" s="223"/>
      <c r="L591" s="223"/>
      <c r="M591" s="223"/>
      <c r="N591" s="223"/>
      <c r="O591" s="223"/>
      <c r="P591" s="223"/>
      <c r="Q591" s="223"/>
    </row>
    <row r="592" spans="1:17" ht="10.5" hidden="1" customHeight="1" x14ac:dyDescent="0.25">
      <c r="A592" s="218" t="s">
        <v>460</v>
      </c>
      <c r="B592" s="694"/>
      <c r="C592" s="694"/>
      <c r="D592" s="694"/>
      <c r="E592" s="694"/>
      <c r="F592" s="694"/>
      <c r="G592" s="694"/>
      <c r="H592" s="222" t="s">
        <v>537</v>
      </c>
      <c r="I592" s="157" t="s">
        <v>507</v>
      </c>
      <c r="J592" s="223"/>
      <c r="K592" s="223"/>
      <c r="L592" s="223"/>
      <c r="M592" s="223"/>
      <c r="N592" s="223"/>
      <c r="O592" s="223"/>
      <c r="P592" s="223"/>
      <c r="Q592" s="223"/>
    </row>
    <row r="593" spans="1:17" ht="10.5" hidden="1" customHeight="1" x14ac:dyDescent="0.25">
      <c r="A593" s="218" t="s">
        <v>461</v>
      </c>
      <c r="B593" s="694"/>
      <c r="C593" s="694"/>
      <c r="D593" s="694"/>
      <c r="E593" s="694"/>
      <c r="F593" s="694"/>
      <c r="G593" s="694"/>
      <c r="H593" s="222" t="s">
        <v>538</v>
      </c>
      <c r="I593" s="157" t="s">
        <v>507</v>
      </c>
      <c r="J593" s="223"/>
      <c r="K593" s="223"/>
      <c r="L593" s="223"/>
      <c r="M593" s="223"/>
      <c r="N593" s="223"/>
      <c r="O593" s="223"/>
      <c r="P593" s="223"/>
      <c r="Q593" s="223"/>
    </row>
    <row r="594" spans="1:17" ht="10.5" hidden="1" customHeight="1" x14ac:dyDescent="0.25">
      <c r="A594" s="218" t="s">
        <v>463</v>
      </c>
      <c r="B594" s="694"/>
      <c r="C594" s="694"/>
      <c r="D594" s="694"/>
      <c r="E594" s="694"/>
      <c r="F594" s="694"/>
      <c r="G594" s="694"/>
      <c r="H594" s="222" t="s">
        <v>539</v>
      </c>
      <c r="I594" s="157" t="s">
        <v>507</v>
      </c>
      <c r="J594" s="223"/>
      <c r="K594" s="223"/>
      <c r="L594" s="223"/>
      <c r="M594" s="223"/>
      <c r="N594" s="223"/>
      <c r="O594" s="223"/>
      <c r="P594" s="223"/>
      <c r="Q594" s="223"/>
    </row>
    <row r="595" spans="1:17" ht="10.5" hidden="1" customHeight="1" x14ac:dyDescent="0.25">
      <c r="A595" s="218" t="s">
        <v>464</v>
      </c>
      <c r="B595" s="694"/>
      <c r="C595" s="694"/>
      <c r="D595" s="694"/>
      <c r="E595" s="694"/>
      <c r="F595" s="694"/>
      <c r="G595" s="694"/>
      <c r="H595" s="222" t="s">
        <v>540</v>
      </c>
      <c r="I595" s="157" t="s">
        <v>507</v>
      </c>
      <c r="J595" s="223"/>
      <c r="K595" s="223"/>
      <c r="L595" s="223"/>
      <c r="M595" s="223"/>
      <c r="N595" s="223"/>
      <c r="O595" s="223"/>
      <c r="P595" s="223"/>
      <c r="Q595" s="223"/>
    </row>
    <row r="596" spans="1:17" ht="10.5" hidden="1" customHeight="1" x14ac:dyDescent="0.25">
      <c r="A596" s="218" t="s">
        <v>466</v>
      </c>
      <c r="B596" s="768" t="s">
        <v>694</v>
      </c>
      <c r="C596" s="768" t="s">
        <v>683</v>
      </c>
      <c r="D596" s="768">
        <v>20</v>
      </c>
      <c r="E596" s="768">
        <v>0.8</v>
      </c>
      <c r="F596" s="771">
        <v>0.80100000000000016</v>
      </c>
      <c r="G596" s="770">
        <v>1.0012500000000002</v>
      </c>
      <c r="H596" s="222" t="s">
        <v>543</v>
      </c>
      <c r="I596" s="157" t="s">
        <v>507</v>
      </c>
      <c r="J596" s="223"/>
      <c r="K596" s="223"/>
      <c r="L596" s="223"/>
      <c r="M596" s="223"/>
      <c r="N596" s="223"/>
      <c r="O596" s="223"/>
    </row>
    <row r="597" spans="1:17" ht="10.5" hidden="1" customHeight="1" x14ac:dyDescent="0.25">
      <c r="A597" s="218" t="s">
        <v>467</v>
      </c>
      <c r="B597" s="694"/>
      <c r="C597" s="694"/>
      <c r="D597" s="694"/>
      <c r="E597" s="694"/>
      <c r="F597" s="694"/>
      <c r="G597" s="694"/>
      <c r="H597" s="222" t="s">
        <v>544</v>
      </c>
      <c r="I597" s="157" t="s">
        <v>507</v>
      </c>
      <c r="J597" s="223"/>
      <c r="K597" s="223"/>
      <c r="L597" s="223"/>
      <c r="M597" s="223"/>
      <c r="N597" s="223"/>
      <c r="O597" s="223"/>
    </row>
    <row r="598" spans="1:17" ht="10.5" hidden="1" customHeight="1" x14ac:dyDescent="0.25">
      <c r="A598" s="218" t="s">
        <v>468</v>
      </c>
      <c r="B598" s="694"/>
      <c r="C598" s="694"/>
      <c r="D598" s="694"/>
      <c r="E598" s="694"/>
      <c r="F598" s="694"/>
      <c r="G598" s="694"/>
      <c r="H598" s="222" t="s">
        <v>545</v>
      </c>
      <c r="I598" s="157" t="s">
        <v>507</v>
      </c>
      <c r="J598" s="223"/>
      <c r="K598" s="223"/>
      <c r="L598" s="223"/>
      <c r="M598" s="223"/>
      <c r="N598" s="223"/>
      <c r="O598" s="223"/>
    </row>
    <row r="599" spans="1:17" ht="10.5" hidden="1" customHeight="1" x14ac:dyDescent="0.25">
      <c r="A599" s="218" t="s">
        <v>469</v>
      </c>
      <c r="B599" s="694"/>
      <c r="C599" s="694"/>
      <c r="D599" s="694"/>
      <c r="E599" s="694"/>
      <c r="F599" s="694"/>
      <c r="G599" s="694"/>
      <c r="H599" s="222" t="s">
        <v>546</v>
      </c>
      <c r="I599" s="157" t="s">
        <v>507</v>
      </c>
      <c r="J599" s="223"/>
      <c r="K599" s="223"/>
      <c r="L599" s="223"/>
      <c r="M599" s="223"/>
      <c r="N599" s="223"/>
      <c r="O599" s="223"/>
    </row>
    <row r="600" spans="1:17" ht="10.5" hidden="1" customHeight="1" x14ac:dyDescent="0.25">
      <c r="A600" s="218" t="s">
        <v>470</v>
      </c>
      <c r="B600" s="694"/>
      <c r="C600" s="694"/>
      <c r="D600" s="694"/>
      <c r="E600" s="694"/>
      <c r="F600" s="694"/>
      <c r="G600" s="694"/>
      <c r="H600" s="222" t="s">
        <v>512</v>
      </c>
      <c r="I600" s="157" t="s">
        <v>507</v>
      </c>
      <c r="J600" s="223"/>
      <c r="K600" s="223"/>
      <c r="L600" s="223"/>
      <c r="M600" s="223"/>
      <c r="N600" s="223"/>
      <c r="O600" s="223"/>
    </row>
    <row r="601" spans="1:17" ht="10.5" hidden="1" customHeight="1" x14ac:dyDescent="0.25">
      <c r="A601" s="218" t="s">
        <v>471</v>
      </c>
      <c r="B601" s="694"/>
      <c r="C601" s="694"/>
      <c r="D601" s="694"/>
      <c r="E601" s="694"/>
      <c r="F601" s="694"/>
      <c r="G601" s="694"/>
      <c r="H601" s="222" t="s">
        <v>513</v>
      </c>
      <c r="I601" s="157" t="s">
        <v>507</v>
      </c>
    </row>
    <row r="602" spans="1:17" ht="10.5" hidden="1" customHeight="1" x14ac:dyDescent="0.25">
      <c r="A602" s="218" t="s">
        <v>458</v>
      </c>
      <c r="B602" s="694"/>
      <c r="C602" s="694"/>
      <c r="D602" s="694"/>
      <c r="E602" s="694"/>
      <c r="F602" s="694"/>
      <c r="G602" s="694"/>
      <c r="H602" s="222" t="s">
        <v>665</v>
      </c>
      <c r="I602" s="157" t="s">
        <v>507</v>
      </c>
    </row>
    <row r="603" spans="1:17" ht="10.5" hidden="1" customHeight="1" x14ac:dyDescent="0.25">
      <c r="A603" s="218" t="s">
        <v>459</v>
      </c>
      <c r="B603" s="694"/>
      <c r="C603" s="694"/>
      <c r="D603" s="694"/>
      <c r="E603" s="694"/>
      <c r="F603" s="694"/>
      <c r="G603" s="694"/>
      <c r="H603" s="222" t="s">
        <v>550</v>
      </c>
      <c r="I603" s="157" t="s">
        <v>507</v>
      </c>
    </row>
    <row r="604" spans="1:17" ht="10.5" hidden="1" customHeight="1" x14ac:dyDescent="0.25">
      <c r="A604" s="218" t="s">
        <v>460</v>
      </c>
      <c r="B604" s="694"/>
      <c r="C604" s="694"/>
      <c r="D604" s="694"/>
      <c r="E604" s="694"/>
      <c r="F604" s="694"/>
      <c r="G604" s="694"/>
      <c r="H604" s="222" t="s">
        <v>551</v>
      </c>
      <c r="I604" s="157" t="s">
        <v>507</v>
      </c>
    </row>
    <row r="605" spans="1:17" ht="10.5" hidden="1" customHeight="1" x14ac:dyDescent="0.25">
      <c r="A605" s="218" t="s">
        <v>461</v>
      </c>
      <c r="B605" s="694"/>
      <c r="C605" s="694"/>
      <c r="D605" s="694"/>
      <c r="E605" s="694"/>
      <c r="F605" s="694"/>
      <c r="G605" s="694"/>
      <c r="H605" s="222" t="s">
        <v>551</v>
      </c>
      <c r="I605" s="157" t="s">
        <v>507</v>
      </c>
    </row>
    <row r="606" spans="1:17" ht="10.5" hidden="1" customHeight="1" x14ac:dyDescent="0.25">
      <c r="A606" s="218" t="s">
        <v>463</v>
      </c>
      <c r="B606" s="694"/>
      <c r="C606" s="694"/>
      <c r="D606" s="694"/>
      <c r="E606" s="694"/>
      <c r="F606" s="694"/>
      <c r="G606" s="694"/>
      <c r="H606" s="222" t="s">
        <v>552</v>
      </c>
      <c r="I606" s="157" t="s">
        <v>507</v>
      </c>
    </row>
    <row r="607" spans="1:17" ht="10.5" hidden="1" customHeight="1" x14ac:dyDescent="0.25">
      <c r="A607" s="218" t="s">
        <v>464</v>
      </c>
      <c r="B607" s="694"/>
      <c r="C607" s="694"/>
      <c r="D607" s="694"/>
      <c r="E607" s="694"/>
      <c r="F607" s="694"/>
      <c r="G607" s="694"/>
      <c r="H607" s="222" t="s">
        <v>180</v>
      </c>
      <c r="I607" s="157" t="s">
        <v>507</v>
      </c>
    </row>
    <row r="608" spans="1:17" ht="10.5" hidden="1" customHeight="1" x14ac:dyDescent="0.25">
      <c r="A608" s="218" t="s">
        <v>466</v>
      </c>
      <c r="B608" s="768" t="s">
        <v>695</v>
      </c>
      <c r="C608" s="768" t="s">
        <v>696</v>
      </c>
      <c r="D608" s="768">
        <v>20</v>
      </c>
      <c r="E608" s="768">
        <v>200</v>
      </c>
      <c r="F608" s="769">
        <v>200</v>
      </c>
      <c r="G608" s="770">
        <v>1</v>
      </c>
      <c r="H608" s="222" t="s">
        <v>556</v>
      </c>
      <c r="I608" s="157" t="s">
        <v>507</v>
      </c>
    </row>
    <row r="609" spans="1:9" ht="10.5" hidden="1" customHeight="1" x14ac:dyDescent="0.25">
      <c r="A609" s="218" t="s">
        <v>467</v>
      </c>
      <c r="B609" s="694"/>
      <c r="C609" s="694"/>
      <c r="D609" s="694"/>
      <c r="E609" s="694"/>
      <c r="F609" s="694"/>
      <c r="G609" s="694"/>
      <c r="H609" s="222" t="s">
        <v>557</v>
      </c>
      <c r="I609" s="157" t="s">
        <v>507</v>
      </c>
    </row>
    <row r="610" spans="1:9" ht="10.5" hidden="1" customHeight="1" x14ac:dyDescent="0.25">
      <c r="A610" s="218" t="s">
        <v>468</v>
      </c>
      <c r="B610" s="694"/>
      <c r="C610" s="694"/>
      <c r="D610" s="694"/>
      <c r="E610" s="694"/>
      <c r="F610" s="694"/>
      <c r="G610" s="694"/>
      <c r="H610" s="222" t="s">
        <v>558</v>
      </c>
      <c r="I610" s="157" t="s">
        <v>507</v>
      </c>
    </row>
    <row r="611" spans="1:9" ht="10.5" hidden="1" customHeight="1" x14ac:dyDescent="0.25">
      <c r="A611" s="218" t="s">
        <v>469</v>
      </c>
      <c r="B611" s="694"/>
      <c r="C611" s="694"/>
      <c r="D611" s="694"/>
      <c r="E611" s="694"/>
      <c r="F611" s="694"/>
      <c r="G611" s="694"/>
      <c r="H611" s="222" t="s">
        <v>558</v>
      </c>
      <c r="I611" s="157" t="s">
        <v>507</v>
      </c>
    </row>
    <row r="612" spans="1:9" ht="10.5" hidden="1" customHeight="1" x14ac:dyDescent="0.25">
      <c r="A612" s="218" t="s">
        <v>470</v>
      </c>
      <c r="B612" s="694"/>
      <c r="C612" s="694"/>
      <c r="D612" s="694"/>
      <c r="E612" s="694"/>
      <c r="F612" s="694"/>
      <c r="G612" s="694"/>
      <c r="H612" s="222" t="s">
        <v>533</v>
      </c>
      <c r="I612" s="157" t="s">
        <v>507</v>
      </c>
    </row>
    <row r="613" spans="1:9" ht="10.5" hidden="1" customHeight="1" x14ac:dyDescent="0.25">
      <c r="A613" s="218" t="s">
        <v>471</v>
      </c>
      <c r="B613" s="694"/>
      <c r="C613" s="694"/>
      <c r="D613" s="694"/>
      <c r="E613" s="694"/>
      <c r="F613" s="694"/>
      <c r="G613" s="694"/>
      <c r="H613" s="222" t="s">
        <v>534</v>
      </c>
      <c r="I613" s="157" t="s">
        <v>507</v>
      </c>
    </row>
    <row r="614" spans="1:9" ht="10.5" hidden="1" customHeight="1" x14ac:dyDescent="0.25">
      <c r="A614" s="218" t="s">
        <v>458</v>
      </c>
      <c r="B614" s="694"/>
      <c r="C614" s="694"/>
      <c r="D614" s="694"/>
      <c r="E614" s="694"/>
      <c r="F614" s="694"/>
      <c r="G614" s="694"/>
      <c r="H614" s="222" t="s">
        <v>665</v>
      </c>
      <c r="I614" s="157" t="s">
        <v>509</v>
      </c>
    </row>
    <row r="615" spans="1:9" ht="10.5" hidden="1" customHeight="1" x14ac:dyDescent="0.25">
      <c r="A615" s="218" t="s">
        <v>459</v>
      </c>
      <c r="B615" s="694"/>
      <c r="C615" s="694"/>
      <c r="D615" s="694"/>
      <c r="E615" s="694"/>
      <c r="F615" s="694"/>
      <c r="G615" s="694"/>
      <c r="H615" s="222" t="s">
        <v>562</v>
      </c>
      <c r="I615" s="157" t="s">
        <v>507</v>
      </c>
    </row>
    <row r="616" spans="1:9" ht="10.5" hidden="1" customHeight="1" x14ac:dyDescent="0.25">
      <c r="A616" s="218" t="s">
        <v>460</v>
      </c>
      <c r="B616" s="694"/>
      <c r="C616" s="694"/>
      <c r="D616" s="694"/>
      <c r="E616" s="694"/>
      <c r="F616" s="694"/>
      <c r="G616" s="694"/>
      <c r="H616" s="222" t="s">
        <v>562</v>
      </c>
      <c r="I616" s="157" t="s">
        <v>507</v>
      </c>
    </row>
    <row r="617" spans="1:9" ht="10.5" hidden="1" customHeight="1" x14ac:dyDescent="0.25">
      <c r="A617" s="218" t="s">
        <v>461</v>
      </c>
      <c r="B617" s="694"/>
      <c r="C617" s="694"/>
      <c r="D617" s="694"/>
      <c r="E617" s="694"/>
      <c r="F617" s="694"/>
      <c r="G617" s="694"/>
      <c r="H617" s="222" t="s">
        <v>563</v>
      </c>
      <c r="I617" s="157" t="s">
        <v>507</v>
      </c>
    </row>
    <row r="618" spans="1:9" ht="10.5" hidden="1" customHeight="1" x14ac:dyDescent="0.25">
      <c r="A618" s="218" t="s">
        <v>463</v>
      </c>
      <c r="B618" s="694"/>
      <c r="C618" s="694"/>
      <c r="D618" s="694"/>
      <c r="E618" s="694"/>
      <c r="F618" s="694"/>
      <c r="G618" s="694"/>
      <c r="H618" s="222" t="s">
        <v>564</v>
      </c>
      <c r="I618" s="157" t="s">
        <v>507</v>
      </c>
    </row>
    <row r="619" spans="1:9" ht="10.5" hidden="1" customHeight="1" x14ac:dyDescent="0.25">
      <c r="A619" s="218" t="s">
        <v>464</v>
      </c>
      <c r="B619" s="694"/>
      <c r="C619" s="694"/>
      <c r="D619" s="694"/>
      <c r="E619" s="694"/>
      <c r="F619" s="694"/>
      <c r="G619" s="694"/>
      <c r="H619" s="222" t="s">
        <v>565</v>
      </c>
      <c r="I619" s="157" t="s">
        <v>507</v>
      </c>
    </row>
    <row r="620" spans="1:9" ht="10.5" hidden="1" customHeight="1" x14ac:dyDescent="0.25">
      <c r="I620" s="223" t="s">
        <v>509</v>
      </c>
    </row>
    <row r="621" spans="1:9" ht="10.5" hidden="1" customHeight="1" x14ac:dyDescent="0.25">
      <c r="I621" s="223" t="s">
        <v>507</v>
      </c>
    </row>
    <row r="622" spans="1:9" ht="10.5" hidden="1" customHeight="1" thickBot="1" x14ac:dyDescent="0.3">
      <c r="I622" s="223" t="s">
        <v>507</v>
      </c>
    </row>
    <row r="623" spans="1:9" ht="10.5" hidden="1" customHeight="1" x14ac:dyDescent="0.25">
      <c r="A623" s="759" t="s">
        <v>697</v>
      </c>
      <c r="B623" s="687"/>
      <c r="C623" s="687"/>
      <c r="D623" s="687"/>
      <c r="E623" s="687"/>
      <c r="F623" s="687"/>
      <c r="G623" s="687"/>
      <c r="H623" s="730"/>
    </row>
    <row r="624" spans="1:9" ht="10.5" hidden="1" customHeight="1" x14ac:dyDescent="0.25">
      <c r="A624" s="181" t="s">
        <v>27</v>
      </c>
      <c r="B624" s="182" t="s">
        <v>678</v>
      </c>
      <c r="C624" s="182" t="s">
        <v>479</v>
      </c>
      <c r="D624" s="182" t="s">
        <v>567</v>
      </c>
      <c r="E624" s="182" t="s">
        <v>698</v>
      </c>
      <c r="F624" s="182" t="s">
        <v>699</v>
      </c>
      <c r="G624" s="182" t="s">
        <v>700</v>
      </c>
      <c r="H624" s="183" t="s">
        <v>649</v>
      </c>
    </row>
    <row r="625" spans="1:9" ht="10.5" hidden="1" customHeight="1" x14ac:dyDescent="0.25">
      <c r="A625" s="218" t="s">
        <v>466</v>
      </c>
      <c r="B625" s="768" t="s">
        <v>682</v>
      </c>
      <c r="C625" s="768" t="s">
        <v>683</v>
      </c>
      <c r="D625" s="768">
        <v>20</v>
      </c>
      <c r="E625" s="768">
        <v>2</v>
      </c>
      <c r="F625" s="771">
        <v>3</v>
      </c>
      <c r="G625" s="770">
        <v>1.5</v>
      </c>
      <c r="H625" s="228">
        <v>0</v>
      </c>
      <c r="I625" s="157" t="s">
        <v>507</v>
      </c>
    </row>
    <row r="626" spans="1:9" ht="10.5" hidden="1" customHeight="1" x14ac:dyDescent="0.25">
      <c r="A626" s="218" t="s">
        <v>467</v>
      </c>
      <c r="B626" s="694"/>
      <c r="C626" s="694"/>
      <c r="D626" s="694"/>
      <c r="E626" s="694"/>
      <c r="F626" s="694"/>
      <c r="G626" s="694"/>
      <c r="H626" s="228" t="s">
        <v>571</v>
      </c>
      <c r="I626" s="157" t="s">
        <v>507</v>
      </c>
    </row>
    <row r="627" spans="1:9" ht="10.5" hidden="1" customHeight="1" x14ac:dyDescent="0.25">
      <c r="A627" s="218" t="s">
        <v>468</v>
      </c>
      <c r="B627" s="694"/>
      <c r="C627" s="694"/>
      <c r="D627" s="694"/>
      <c r="E627" s="694"/>
      <c r="F627" s="694"/>
      <c r="G627" s="694"/>
      <c r="H627" s="228" t="s">
        <v>572</v>
      </c>
      <c r="I627" s="157" t="s">
        <v>507</v>
      </c>
    </row>
    <row r="628" spans="1:9" ht="10.5" hidden="1" customHeight="1" x14ac:dyDescent="0.25">
      <c r="A628" s="218" t="s">
        <v>469</v>
      </c>
      <c r="B628" s="694"/>
      <c r="C628" s="694"/>
      <c r="D628" s="694"/>
      <c r="E628" s="694"/>
      <c r="F628" s="694"/>
      <c r="G628" s="694"/>
      <c r="H628" s="228" t="s">
        <v>573</v>
      </c>
      <c r="I628" s="157" t="s">
        <v>507</v>
      </c>
    </row>
    <row r="629" spans="1:9" ht="10.5" hidden="1" customHeight="1" x14ac:dyDescent="0.25">
      <c r="A629" s="218" t="s">
        <v>470</v>
      </c>
      <c r="B629" s="694"/>
      <c r="C629" s="694"/>
      <c r="D629" s="694"/>
      <c r="E629" s="694"/>
      <c r="F629" s="694"/>
      <c r="G629" s="694"/>
      <c r="H629" s="228" t="s">
        <v>574</v>
      </c>
      <c r="I629" s="157" t="s">
        <v>507</v>
      </c>
    </row>
    <row r="630" spans="1:9" ht="10.5" hidden="1" customHeight="1" x14ac:dyDescent="0.25">
      <c r="A630" s="218" t="s">
        <v>471</v>
      </c>
      <c r="B630" s="694"/>
      <c r="C630" s="694"/>
      <c r="D630" s="694"/>
      <c r="E630" s="694"/>
      <c r="F630" s="694"/>
      <c r="G630" s="694"/>
      <c r="H630" s="228" t="s">
        <v>575</v>
      </c>
      <c r="I630" s="157" t="s">
        <v>507</v>
      </c>
    </row>
    <row r="631" spans="1:9" ht="10.5" hidden="1" customHeight="1" x14ac:dyDescent="0.25">
      <c r="A631" s="218" t="s">
        <v>458</v>
      </c>
      <c r="B631" s="694"/>
      <c r="C631" s="694"/>
      <c r="D631" s="694"/>
      <c r="E631" s="694"/>
      <c r="F631" s="694"/>
      <c r="G631" s="694"/>
      <c r="H631" s="228" t="s">
        <v>576</v>
      </c>
      <c r="I631" s="157" t="s">
        <v>507</v>
      </c>
    </row>
    <row r="632" spans="1:9" ht="10.5" hidden="1" customHeight="1" x14ac:dyDescent="0.25">
      <c r="A632" s="218" t="s">
        <v>459</v>
      </c>
      <c r="B632" s="694"/>
      <c r="C632" s="694"/>
      <c r="D632" s="694"/>
      <c r="E632" s="694"/>
      <c r="F632" s="694"/>
      <c r="G632" s="694"/>
      <c r="H632" s="228" t="s">
        <v>577</v>
      </c>
      <c r="I632" s="157" t="s">
        <v>507</v>
      </c>
    </row>
    <row r="633" spans="1:9" ht="10.5" hidden="1" customHeight="1" x14ac:dyDescent="0.25">
      <c r="A633" s="218" t="s">
        <v>460</v>
      </c>
      <c r="B633" s="694"/>
      <c r="C633" s="694"/>
      <c r="D633" s="694"/>
      <c r="E633" s="694"/>
      <c r="F633" s="694"/>
      <c r="G633" s="694"/>
      <c r="H633" s="228" t="s">
        <v>578</v>
      </c>
      <c r="I633" s="157" t="s">
        <v>507</v>
      </c>
    </row>
    <row r="634" spans="1:9" ht="10.5" hidden="1" customHeight="1" x14ac:dyDescent="0.25">
      <c r="A634" s="218" t="s">
        <v>461</v>
      </c>
      <c r="B634" s="694"/>
      <c r="C634" s="694"/>
      <c r="D634" s="694"/>
      <c r="E634" s="694"/>
      <c r="F634" s="694"/>
      <c r="G634" s="694"/>
      <c r="H634" s="228" t="s">
        <v>579</v>
      </c>
      <c r="I634" s="157" t="s">
        <v>507</v>
      </c>
    </row>
    <row r="635" spans="1:9" ht="10.5" hidden="1" customHeight="1" x14ac:dyDescent="0.25">
      <c r="A635" s="218" t="s">
        <v>463</v>
      </c>
      <c r="B635" s="694"/>
      <c r="C635" s="694"/>
      <c r="D635" s="694"/>
      <c r="E635" s="694"/>
      <c r="F635" s="694"/>
      <c r="G635" s="694"/>
      <c r="H635" s="228" t="s">
        <v>580</v>
      </c>
      <c r="I635" s="157" t="s">
        <v>507</v>
      </c>
    </row>
    <row r="636" spans="1:9" ht="10.5" hidden="1" customHeight="1" x14ac:dyDescent="0.25">
      <c r="A636" s="218" t="s">
        <v>464</v>
      </c>
      <c r="B636" s="694"/>
      <c r="C636" s="694"/>
      <c r="D636" s="694"/>
      <c r="E636" s="694"/>
      <c r="F636" s="694"/>
      <c r="G636" s="694"/>
      <c r="H636" s="228">
        <v>0</v>
      </c>
      <c r="I636" s="157" t="s">
        <v>507</v>
      </c>
    </row>
    <row r="637" spans="1:9" ht="10.5" hidden="1" customHeight="1" x14ac:dyDescent="0.25">
      <c r="A637" s="218" t="s">
        <v>466</v>
      </c>
      <c r="B637" s="768" t="s">
        <v>686</v>
      </c>
      <c r="C637" s="768" t="s">
        <v>683</v>
      </c>
      <c r="D637" s="768">
        <v>20</v>
      </c>
      <c r="E637" s="768">
        <v>550</v>
      </c>
      <c r="F637" s="771">
        <v>550</v>
      </c>
      <c r="G637" s="770">
        <v>1</v>
      </c>
      <c r="H637" s="228">
        <v>0</v>
      </c>
      <c r="I637" s="157" t="s">
        <v>507</v>
      </c>
    </row>
    <row r="638" spans="1:9" ht="10.5" hidden="1" customHeight="1" x14ac:dyDescent="0.25">
      <c r="A638" s="218" t="s">
        <v>467</v>
      </c>
      <c r="B638" s="694"/>
      <c r="C638" s="694"/>
      <c r="D638" s="694"/>
      <c r="E638" s="694"/>
      <c r="F638" s="694"/>
      <c r="G638" s="694"/>
      <c r="H638" s="228" t="s">
        <v>581</v>
      </c>
      <c r="I638" s="157" t="s">
        <v>507</v>
      </c>
    </row>
    <row r="639" spans="1:9" ht="10.5" hidden="1" customHeight="1" x14ac:dyDescent="0.25">
      <c r="A639" s="218" t="s">
        <v>468</v>
      </c>
      <c r="B639" s="694"/>
      <c r="C639" s="694"/>
      <c r="D639" s="694"/>
      <c r="E639" s="694"/>
      <c r="F639" s="694"/>
      <c r="G639" s="694"/>
      <c r="H639" s="228" t="s">
        <v>582</v>
      </c>
      <c r="I639" s="157" t="s">
        <v>507</v>
      </c>
    </row>
    <row r="640" spans="1:9" ht="10.5" hidden="1" customHeight="1" x14ac:dyDescent="0.25">
      <c r="A640" s="218" t="s">
        <v>469</v>
      </c>
      <c r="B640" s="694"/>
      <c r="C640" s="694"/>
      <c r="D640" s="694"/>
      <c r="E640" s="694"/>
      <c r="F640" s="694"/>
      <c r="G640" s="694"/>
      <c r="H640" s="228" t="s">
        <v>583</v>
      </c>
      <c r="I640" s="157" t="s">
        <v>507</v>
      </c>
    </row>
    <row r="641" spans="1:17" ht="10.5" hidden="1" customHeight="1" x14ac:dyDescent="0.25">
      <c r="A641" s="218" t="s">
        <v>470</v>
      </c>
      <c r="B641" s="694"/>
      <c r="C641" s="694"/>
      <c r="D641" s="694"/>
      <c r="E641" s="694"/>
      <c r="F641" s="694"/>
      <c r="G641" s="694"/>
      <c r="H641" s="228" t="s">
        <v>584</v>
      </c>
      <c r="I641" s="157" t="s">
        <v>507</v>
      </c>
    </row>
    <row r="642" spans="1:17" ht="10.5" hidden="1" customHeight="1" x14ac:dyDescent="0.25">
      <c r="A642" s="218" t="s">
        <v>471</v>
      </c>
      <c r="B642" s="694"/>
      <c r="C642" s="694"/>
      <c r="D642" s="694"/>
      <c r="E642" s="694"/>
      <c r="F642" s="694"/>
      <c r="G642" s="694"/>
      <c r="H642" s="228" t="s">
        <v>585</v>
      </c>
      <c r="I642" s="157" t="s">
        <v>507</v>
      </c>
      <c r="J642" s="223"/>
      <c r="K642" s="223"/>
      <c r="L642" s="223"/>
      <c r="M642" s="223"/>
      <c r="N642" s="223"/>
      <c r="O642" s="223"/>
    </row>
    <row r="643" spans="1:17" ht="10.5" hidden="1" customHeight="1" x14ac:dyDescent="0.25">
      <c r="A643" s="218" t="s">
        <v>458</v>
      </c>
      <c r="B643" s="694"/>
      <c r="C643" s="694"/>
      <c r="D643" s="694"/>
      <c r="E643" s="694"/>
      <c r="F643" s="694"/>
      <c r="G643" s="694"/>
      <c r="H643" s="228" t="s">
        <v>586</v>
      </c>
      <c r="I643" s="157" t="s">
        <v>507</v>
      </c>
      <c r="J643" s="223"/>
      <c r="K643" s="223"/>
      <c r="L643" s="223"/>
      <c r="M643" s="223"/>
      <c r="N643" s="223"/>
      <c r="O643" s="223"/>
    </row>
    <row r="644" spans="1:17" ht="10.5" hidden="1" customHeight="1" x14ac:dyDescent="0.25">
      <c r="A644" s="218" t="s">
        <v>459</v>
      </c>
      <c r="B644" s="694"/>
      <c r="C644" s="694"/>
      <c r="D644" s="694"/>
      <c r="E644" s="694"/>
      <c r="F644" s="694"/>
      <c r="G644" s="694"/>
      <c r="H644" s="228" t="s">
        <v>587</v>
      </c>
      <c r="I644" s="157" t="s">
        <v>507</v>
      </c>
      <c r="J644" s="223"/>
      <c r="K644" s="223"/>
      <c r="L644" s="223"/>
      <c r="M644" s="223"/>
      <c r="N644" s="223"/>
      <c r="O644" s="223"/>
    </row>
    <row r="645" spans="1:17" ht="10.5" hidden="1" customHeight="1" x14ac:dyDescent="0.25">
      <c r="A645" s="218" t="s">
        <v>460</v>
      </c>
      <c r="B645" s="694"/>
      <c r="C645" s="694"/>
      <c r="D645" s="694"/>
      <c r="E645" s="694"/>
      <c r="F645" s="694"/>
      <c r="G645" s="694"/>
      <c r="H645" s="228" t="s">
        <v>588</v>
      </c>
      <c r="I645" s="157" t="s">
        <v>507</v>
      </c>
      <c r="J645" s="223"/>
      <c r="K645" s="223"/>
      <c r="L645" s="223"/>
      <c r="M645" s="223"/>
      <c r="N645" s="223"/>
      <c r="O645" s="223"/>
    </row>
    <row r="646" spans="1:17" ht="10.5" hidden="1" customHeight="1" x14ac:dyDescent="0.25">
      <c r="A646" s="218" t="s">
        <v>461</v>
      </c>
      <c r="B646" s="694"/>
      <c r="C646" s="694"/>
      <c r="D646" s="694"/>
      <c r="E646" s="694"/>
      <c r="F646" s="694"/>
      <c r="G646" s="694"/>
      <c r="H646" s="228" t="s">
        <v>589</v>
      </c>
      <c r="I646" s="157" t="s">
        <v>507</v>
      </c>
      <c r="J646" s="223"/>
      <c r="K646" s="223"/>
      <c r="L646" s="223"/>
      <c r="M646" s="223"/>
      <c r="N646" s="223"/>
      <c r="O646" s="223"/>
    </row>
    <row r="647" spans="1:17" ht="10.5" hidden="1" customHeight="1" x14ac:dyDescent="0.25">
      <c r="A647" s="218" t="s">
        <v>463</v>
      </c>
      <c r="B647" s="694"/>
      <c r="C647" s="694"/>
      <c r="D647" s="694"/>
      <c r="E647" s="694"/>
      <c r="F647" s="694"/>
      <c r="G647" s="694"/>
      <c r="H647" s="228" t="s">
        <v>590</v>
      </c>
      <c r="I647" s="157" t="s">
        <v>507</v>
      </c>
      <c r="J647" s="223"/>
      <c r="K647" s="223"/>
      <c r="L647" s="223"/>
      <c r="M647" s="223"/>
      <c r="N647" s="223"/>
      <c r="O647" s="223"/>
    </row>
    <row r="648" spans="1:17" ht="10.5" hidden="1" customHeight="1" x14ac:dyDescent="0.25">
      <c r="A648" s="218" t="s">
        <v>464</v>
      </c>
      <c r="B648" s="694"/>
      <c r="C648" s="694"/>
      <c r="D648" s="694"/>
      <c r="E648" s="694"/>
      <c r="F648" s="694"/>
      <c r="G648" s="694"/>
      <c r="H648" s="228">
        <v>0</v>
      </c>
      <c r="I648" s="157" t="s">
        <v>507</v>
      </c>
      <c r="J648" s="223"/>
      <c r="K648" s="223"/>
      <c r="L648" s="223"/>
      <c r="M648" s="223"/>
      <c r="N648" s="223"/>
      <c r="O648" s="223"/>
    </row>
    <row r="649" spans="1:17" ht="10.5" hidden="1" customHeight="1" x14ac:dyDescent="0.25">
      <c r="A649" s="218" t="s">
        <v>466</v>
      </c>
      <c r="B649" s="768" t="s">
        <v>693</v>
      </c>
      <c r="C649" s="768" t="s">
        <v>683</v>
      </c>
      <c r="D649" s="768">
        <v>20</v>
      </c>
      <c r="E649" s="768">
        <v>168</v>
      </c>
      <c r="F649" s="771">
        <v>169</v>
      </c>
      <c r="G649" s="770">
        <v>1.0059523809523809</v>
      </c>
      <c r="H649" s="228">
        <v>0</v>
      </c>
      <c r="I649" s="157" t="s">
        <v>507</v>
      </c>
      <c r="J649" s="223"/>
      <c r="K649" s="223"/>
      <c r="L649" s="223"/>
      <c r="M649" s="223"/>
      <c r="N649" s="223"/>
      <c r="O649" s="223"/>
      <c r="P649" s="223"/>
      <c r="Q649" s="223"/>
    </row>
    <row r="650" spans="1:17" ht="10.5" hidden="1" customHeight="1" x14ac:dyDescent="0.25">
      <c r="A650" s="218" t="s">
        <v>467</v>
      </c>
      <c r="B650" s="694"/>
      <c r="C650" s="694"/>
      <c r="D650" s="694"/>
      <c r="E650" s="694"/>
      <c r="F650" s="694"/>
      <c r="G650" s="694"/>
      <c r="H650" s="228" t="s">
        <v>591</v>
      </c>
      <c r="I650" s="157" t="s">
        <v>507</v>
      </c>
      <c r="J650" s="223"/>
      <c r="K650" s="223"/>
      <c r="L650" s="223"/>
      <c r="M650" s="223"/>
      <c r="N650" s="223"/>
      <c r="O650" s="223"/>
      <c r="P650" s="223"/>
      <c r="Q650" s="223"/>
    </row>
    <row r="651" spans="1:17" ht="10.5" hidden="1" customHeight="1" x14ac:dyDescent="0.25">
      <c r="A651" s="218" t="s">
        <v>468</v>
      </c>
      <c r="B651" s="694"/>
      <c r="C651" s="694"/>
      <c r="D651" s="694"/>
      <c r="E651" s="694"/>
      <c r="F651" s="694"/>
      <c r="G651" s="694"/>
      <c r="H651" s="228" t="s">
        <v>592</v>
      </c>
      <c r="I651" s="157" t="s">
        <v>507</v>
      </c>
      <c r="J651" s="223"/>
      <c r="K651" s="223"/>
      <c r="L651" s="223"/>
      <c r="M651" s="223"/>
      <c r="N651" s="223"/>
      <c r="O651" s="223"/>
      <c r="P651" s="223"/>
      <c r="Q651" s="223"/>
    </row>
    <row r="652" spans="1:17" ht="10.5" hidden="1" customHeight="1" x14ac:dyDescent="0.25">
      <c r="A652" s="218" t="s">
        <v>469</v>
      </c>
      <c r="B652" s="694"/>
      <c r="C652" s="694"/>
      <c r="D652" s="694"/>
      <c r="E652" s="694"/>
      <c r="F652" s="694"/>
      <c r="G652" s="694"/>
      <c r="H652" s="228" t="s">
        <v>593</v>
      </c>
      <c r="I652" s="157" t="s">
        <v>507</v>
      </c>
      <c r="J652" s="223"/>
      <c r="K652" s="223"/>
      <c r="L652" s="223"/>
      <c r="M652" s="223"/>
      <c r="N652" s="223"/>
      <c r="O652" s="223"/>
      <c r="P652" s="223"/>
      <c r="Q652" s="223"/>
    </row>
    <row r="653" spans="1:17" ht="10.5" hidden="1" customHeight="1" x14ac:dyDescent="0.25">
      <c r="A653" s="218" t="s">
        <v>470</v>
      </c>
      <c r="B653" s="694"/>
      <c r="C653" s="694"/>
      <c r="D653" s="694"/>
      <c r="E653" s="694"/>
      <c r="F653" s="694"/>
      <c r="G653" s="694"/>
      <c r="H653" s="228" t="s">
        <v>594</v>
      </c>
      <c r="I653" s="157" t="s">
        <v>507</v>
      </c>
      <c r="J653" s="223"/>
      <c r="K653" s="223"/>
      <c r="L653" s="223"/>
      <c r="M653" s="223"/>
      <c r="N653" s="223"/>
      <c r="O653" s="223"/>
      <c r="P653" s="223"/>
      <c r="Q653" s="223"/>
    </row>
    <row r="654" spans="1:17" ht="10.5" hidden="1" customHeight="1" x14ac:dyDescent="0.25">
      <c r="A654" s="218" t="s">
        <v>471</v>
      </c>
      <c r="B654" s="694"/>
      <c r="C654" s="694"/>
      <c r="D654" s="694"/>
      <c r="E654" s="694"/>
      <c r="F654" s="694"/>
      <c r="G654" s="694"/>
      <c r="H654" s="228" t="s">
        <v>595</v>
      </c>
      <c r="I654" s="157" t="s">
        <v>507</v>
      </c>
      <c r="J654" s="223"/>
      <c r="K654" s="223"/>
      <c r="L654" s="223"/>
      <c r="M654" s="223"/>
      <c r="N654" s="223"/>
      <c r="O654" s="223"/>
      <c r="P654" s="223"/>
      <c r="Q654" s="223"/>
    </row>
    <row r="655" spans="1:17" ht="10.5" hidden="1" customHeight="1" x14ac:dyDescent="0.25">
      <c r="A655" s="218" t="s">
        <v>458</v>
      </c>
      <c r="B655" s="694"/>
      <c r="C655" s="694"/>
      <c r="D655" s="694"/>
      <c r="E655" s="694"/>
      <c r="F655" s="694"/>
      <c r="G655" s="694"/>
      <c r="H655" s="228" t="s">
        <v>596</v>
      </c>
      <c r="I655" s="157" t="s">
        <v>507</v>
      </c>
      <c r="J655" s="223"/>
      <c r="K655" s="223"/>
      <c r="L655" s="223"/>
      <c r="M655" s="223"/>
      <c r="N655" s="223"/>
      <c r="O655" s="223"/>
      <c r="P655" s="223"/>
      <c r="Q655" s="223"/>
    </row>
    <row r="656" spans="1:17" ht="10.5" hidden="1" customHeight="1" x14ac:dyDescent="0.25">
      <c r="A656" s="218" t="s">
        <v>459</v>
      </c>
      <c r="B656" s="694"/>
      <c r="C656" s="694"/>
      <c r="D656" s="694"/>
      <c r="E656" s="694"/>
      <c r="F656" s="694"/>
      <c r="G656" s="694"/>
      <c r="H656" s="228" t="s">
        <v>597</v>
      </c>
      <c r="I656" s="157" t="s">
        <v>507</v>
      </c>
      <c r="J656" s="223"/>
      <c r="K656" s="223"/>
      <c r="L656" s="223"/>
      <c r="M656" s="223"/>
      <c r="N656" s="223"/>
      <c r="O656" s="223"/>
      <c r="P656" s="223"/>
      <c r="Q656" s="223"/>
    </row>
    <row r="657" spans="1:17" ht="10.5" hidden="1" customHeight="1" x14ac:dyDescent="0.25">
      <c r="A657" s="218" t="s">
        <v>460</v>
      </c>
      <c r="B657" s="694"/>
      <c r="C657" s="694"/>
      <c r="D657" s="694"/>
      <c r="E657" s="694"/>
      <c r="F657" s="694"/>
      <c r="G657" s="694"/>
      <c r="H657" s="228" t="s">
        <v>588</v>
      </c>
      <c r="I657" s="157" t="s">
        <v>507</v>
      </c>
      <c r="J657" s="223"/>
      <c r="K657" s="223"/>
      <c r="L657" s="223"/>
      <c r="M657" s="223"/>
      <c r="N657" s="223"/>
      <c r="O657" s="223"/>
      <c r="P657" s="223"/>
      <c r="Q657" s="223"/>
    </row>
    <row r="658" spans="1:17" ht="10.5" hidden="1" customHeight="1" x14ac:dyDescent="0.25">
      <c r="A658" s="218" t="s">
        <v>461</v>
      </c>
      <c r="B658" s="694"/>
      <c r="C658" s="694"/>
      <c r="D658" s="694"/>
      <c r="E658" s="694"/>
      <c r="F658" s="694"/>
      <c r="G658" s="694"/>
      <c r="H658" s="228" t="s">
        <v>598</v>
      </c>
      <c r="I658" s="157" t="s">
        <v>507</v>
      </c>
      <c r="J658" s="223"/>
      <c r="K658" s="223"/>
      <c r="L658" s="223"/>
      <c r="M658" s="223"/>
      <c r="N658" s="223"/>
      <c r="O658" s="223"/>
      <c r="P658" s="223"/>
      <c r="Q658" s="223"/>
    </row>
    <row r="659" spans="1:17" ht="10.5" hidden="1" customHeight="1" x14ac:dyDescent="0.25">
      <c r="A659" s="218" t="s">
        <v>463</v>
      </c>
      <c r="B659" s="694"/>
      <c r="C659" s="694"/>
      <c r="D659" s="694"/>
      <c r="E659" s="694"/>
      <c r="F659" s="694"/>
      <c r="G659" s="694"/>
      <c r="H659" s="228" t="s">
        <v>599</v>
      </c>
      <c r="I659" s="157" t="s">
        <v>507</v>
      </c>
      <c r="J659" s="223"/>
      <c r="K659" s="223"/>
      <c r="L659" s="223"/>
      <c r="M659" s="223"/>
      <c r="N659" s="223"/>
      <c r="O659" s="223"/>
      <c r="P659" s="223"/>
      <c r="Q659" s="223"/>
    </row>
    <row r="660" spans="1:17" ht="10.5" hidden="1" customHeight="1" x14ac:dyDescent="0.25">
      <c r="A660" s="218" t="s">
        <v>464</v>
      </c>
      <c r="B660" s="694"/>
      <c r="C660" s="694"/>
      <c r="D660" s="694"/>
      <c r="E660" s="694"/>
      <c r="F660" s="694"/>
      <c r="G660" s="694"/>
      <c r="H660" s="228">
        <v>0</v>
      </c>
      <c r="I660" s="157" t="s">
        <v>507</v>
      </c>
      <c r="J660" s="223"/>
      <c r="K660" s="223"/>
      <c r="L660" s="223"/>
      <c r="M660" s="223"/>
      <c r="N660" s="223"/>
      <c r="O660" s="223"/>
      <c r="P660" s="223"/>
      <c r="Q660" s="223"/>
    </row>
    <row r="661" spans="1:17" ht="10.5" hidden="1" customHeight="1" x14ac:dyDescent="0.25">
      <c r="A661" s="218" t="s">
        <v>466</v>
      </c>
      <c r="B661" s="768" t="s">
        <v>694</v>
      </c>
      <c r="C661" s="768" t="s">
        <v>683</v>
      </c>
      <c r="D661" s="768">
        <v>20</v>
      </c>
      <c r="E661" s="768">
        <v>0.1</v>
      </c>
      <c r="F661" s="771">
        <v>9.9999999999999992E-2</v>
      </c>
      <c r="G661" s="770">
        <v>0.99999999999999989</v>
      </c>
      <c r="H661" s="228" t="s">
        <v>180</v>
      </c>
      <c r="I661" s="157" t="s">
        <v>507</v>
      </c>
      <c r="J661" s="223"/>
      <c r="K661" s="223"/>
      <c r="L661" s="223"/>
      <c r="M661" s="223"/>
      <c r="N661" s="223"/>
      <c r="O661" s="223"/>
    </row>
    <row r="662" spans="1:17" ht="10.5" hidden="1" customHeight="1" x14ac:dyDescent="0.25">
      <c r="A662" s="218" t="s">
        <v>467</v>
      </c>
      <c r="B662" s="694"/>
      <c r="C662" s="694"/>
      <c r="D662" s="694"/>
      <c r="E662" s="694"/>
      <c r="F662" s="694"/>
      <c r="G662" s="694"/>
      <c r="H662" s="228" t="s">
        <v>600</v>
      </c>
      <c r="I662" s="157" t="s">
        <v>507</v>
      </c>
      <c r="J662" s="223"/>
      <c r="K662" s="223"/>
      <c r="L662" s="223"/>
      <c r="M662" s="223"/>
      <c r="N662" s="223"/>
      <c r="O662" s="223"/>
    </row>
    <row r="663" spans="1:17" ht="10.5" hidden="1" customHeight="1" x14ac:dyDescent="0.25">
      <c r="A663" s="218" t="s">
        <v>468</v>
      </c>
      <c r="B663" s="694"/>
      <c r="C663" s="694"/>
      <c r="D663" s="694"/>
      <c r="E663" s="694"/>
      <c r="F663" s="694"/>
      <c r="G663" s="694"/>
      <c r="H663" s="228" t="s">
        <v>601</v>
      </c>
      <c r="I663" s="157" t="s">
        <v>507</v>
      </c>
      <c r="J663" s="223"/>
      <c r="K663" s="223"/>
      <c r="L663" s="223"/>
      <c r="M663" s="223"/>
      <c r="N663" s="223"/>
      <c r="O663" s="223"/>
    </row>
    <row r="664" spans="1:17" ht="10.5" hidden="1" customHeight="1" x14ac:dyDescent="0.25">
      <c r="A664" s="218" t="s">
        <v>469</v>
      </c>
      <c r="B664" s="694"/>
      <c r="C664" s="694"/>
      <c r="D664" s="694"/>
      <c r="E664" s="694"/>
      <c r="F664" s="694"/>
      <c r="G664" s="694"/>
      <c r="H664" s="228" t="s">
        <v>602</v>
      </c>
      <c r="I664" s="157" t="s">
        <v>507</v>
      </c>
      <c r="J664" s="223"/>
      <c r="K664" s="223"/>
      <c r="L664" s="223"/>
      <c r="M664" s="223"/>
      <c r="N664" s="223"/>
      <c r="O664" s="223"/>
    </row>
    <row r="665" spans="1:17" ht="10.5" hidden="1" customHeight="1" x14ac:dyDescent="0.25">
      <c r="A665" s="218" t="s">
        <v>470</v>
      </c>
      <c r="B665" s="694"/>
      <c r="C665" s="694"/>
      <c r="D665" s="694"/>
      <c r="E665" s="694"/>
      <c r="F665" s="694"/>
      <c r="G665" s="694"/>
      <c r="H665" s="228" t="s">
        <v>603</v>
      </c>
      <c r="I665" s="157" t="s">
        <v>507</v>
      </c>
      <c r="J665" s="223"/>
      <c r="K665" s="223"/>
      <c r="L665" s="223"/>
      <c r="M665" s="223"/>
      <c r="N665" s="223"/>
      <c r="O665" s="223"/>
    </row>
    <row r="666" spans="1:17" ht="10.5" hidden="1" customHeight="1" x14ac:dyDescent="0.25">
      <c r="A666" s="218" t="s">
        <v>471</v>
      </c>
      <c r="B666" s="694"/>
      <c r="C666" s="694"/>
      <c r="D666" s="694"/>
      <c r="E666" s="694"/>
      <c r="F666" s="694"/>
      <c r="G666" s="694"/>
      <c r="H666" s="228" t="s">
        <v>604</v>
      </c>
      <c r="I666" s="157" t="s">
        <v>507</v>
      </c>
    </row>
    <row r="667" spans="1:17" ht="10.5" hidden="1" customHeight="1" x14ac:dyDescent="0.25">
      <c r="A667" s="218" t="s">
        <v>458</v>
      </c>
      <c r="B667" s="694"/>
      <c r="C667" s="694"/>
      <c r="D667" s="694"/>
      <c r="E667" s="694"/>
      <c r="F667" s="694"/>
      <c r="G667" s="694"/>
      <c r="H667" s="228" t="s">
        <v>605</v>
      </c>
      <c r="I667" s="157" t="s">
        <v>507</v>
      </c>
    </row>
    <row r="668" spans="1:17" ht="10.5" hidden="1" customHeight="1" x14ac:dyDescent="0.25">
      <c r="A668" s="218" t="s">
        <v>459</v>
      </c>
      <c r="B668" s="694"/>
      <c r="C668" s="694"/>
      <c r="D668" s="694"/>
      <c r="E668" s="694"/>
      <c r="F668" s="694"/>
      <c r="G668" s="694"/>
      <c r="H668" s="228" t="s">
        <v>606</v>
      </c>
      <c r="I668" s="157" t="s">
        <v>507</v>
      </c>
    </row>
    <row r="669" spans="1:17" ht="10.5" hidden="1" customHeight="1" x14ac:dyDescent="0.25">
      <c r="A669" s="218" t="s">
        <v>460</v>
      </c>
      <c r="B669" s="694"/>
      <c r="C669" s="694"/>
      <c r="D669" s="694"/>
      <c r="E669" s="694"/>
      <c r="F669" s="694"/>
      <c r="G669" s="694"/>
      <c r="H669" s="228" t="s">
        <v>607</v>
      </c>
      <c r="I669" s="157" t="s">
        <v>507</v>
      </c>
    </row>
    <row r="670" spans="1:17" ht="10.5" hidden="1" customHeight="1" x14ac:dyDescent="0.25">
      <c r="A670" s="218" t="s">
        <v>461</v>
      </c>
      <c r="B670" s="694"/>
      <c r="C670" s="694"/>
      <c r="D670" s="694"/>
      <c r="E670" s="694"/>
      <c r="F670" s="694"/>
      <c r="G670" s="694"/>
      <c r="H670" s="228" t="s">
        <v>608</v>
      </c>
      <c r="I670" s="157" t="s">
        <v>507</v>
      </c>
    </row>
    <row r="671" spans="1:17" ht="10.5" hidden="1" customHeight="1" x14ac:dyDescent="0.25">
      <c r="A671" s="218" t="s">
        <v>463</v>
      </c>
      <c r="B671" s="694"/>
      <c r="C671" s="694"/>
      <c r="D671" s="694"/>
      <c r="E671" s="694"/>
      <c r="F671" s="694"/>
      <c r="G671" s="694"/>
      <c r="H671" s="228" t="s">
        <v>609</v>
      </c>
      <c r="I671" s="157" t="s">
        <v>507</v>
      </c>
    </row>
    <row r="672" spans="1:17" ht="10.5" hidden="1" customHeight="1" x14ac:dyDescent="0.25">
      <c r="A672" s="218" t="s">
        <v>464</v>
      </c>
      <c r="B672" s="694"/>
      <c r="C672" s="694"/>
      <c r="D672" s="694"/>
      <c r="E672" s="694"/>
      <c r="F672" s="694"/>
      <c r="G672" s="694"/>
      <c r="H672" s="228">
        <v>0</v>
      </c>
      <c r="I672" s="157" t="s">
        <v>507</v>
      </c>
    </row>
    <row r="673" spans="1:9" ht="10.5" hidden="1" customHeight="1" x14ac:dyDescent="0.25">
      <c r="A673" s="218" t="s">
        <v>466</v>
      </c>
      <c r="B673" s="768" t="s">
        <v>695</v>
      </c>
      <c r="C673" s="768" t="s">
        <v>696</v>
      </c>
      <c r="D673" s="768">
        <v>20</v>
      </c>
      <c r="E673" s="768">
        <v>550</v>
      </c>
      <c r="F673" s="771">
        <v>561.6</v>
      </c>
      <c r="G673" s="770">
        <v>1.021090909090909</v>
      </c>
      <c r="H673" s="228" t="s">
        <v>610</v>
      </c>
      <c r="I673" s="157" t="s">
        <v>507</v>
      </c>
    </row>
    <row r="674" spans="1:9" ht="10.5" hidden="1" customHeight="1" x14ac:dyDescent="0.25">
      <c r="A674" s="218" t="s">
        <v>467</v>
      </c>
      <c r="B674" s="694"/>
      <c r="C674" s="694"/>
      <c r="D674" s="694"/>
      <c r="E674" s="694"/>
      <c r="F674" s="694"/>
      <c r="G674" s="694"/>
      <c r="H674" s="228" t="s">
        <v>611</v>
      </c>
      <c r="I674" s="157" t="s">
        <v>507</v>
      </c>
    </row>
    <row r="675" spans="1:9" ht="10.5" hidden="1" customHeight="1" x14ac:dyDescent="0.25">
      <c r="A675" s="218" t="s">
        <v>468</v>
      </c>
      <c r="B675" s="694"/>
      <c r="C675" s="694"/>
      <c r="D675" s="694"/>
      <c r="E675" s="694"/>
      <c r="F675" s="694"/>
      <c r="G675" s="694"/>
      <c r="H675" s="228" t="s">
        <v>611</v>
      </c>
      <c r="I675" s="157" t="s">
        <v>507</v>
      </c>
    </row>
    <row r="676" spans="1:9" ht="10.5" hidden="1" customHeight="1" x14ac:dyDescent="0.25">
      <c r="A676" s="218" t="s">
        <v>469</v>
      </c>
      <c r="B676" s="694"/>
      <c r="C676" s="694"/>
      <c r="D676" s="694"/>
      <c r="E676" s="694"/>
      <c r="F676" s="694"/>
      <c r="G676" s="694"/>
      <c r="H676" s="228" t="s">
        <v>612</v>
      </c>
      <c r="I676" s="157" t="s">
        <v>507</v>
      </c>
    </row>
    <row r="677" spans="1:9" ht="10.5" hidden="1" customHeight="1" x14ac:dyDescent="0.25">
      <c r="A677" s="218" t="s">
        <v>470</v>
      </c>
      <c r="B677" s="694"/>
      <c r="C677" s="694"/>
      <c r="D677" s="694"/>
      <c r="E677" s="694"/>
      <c r="F677" s="694"/>
      <c r="G677" s="694"/>
      <c r="H677" s="228" t="s">
        <v>613</v>
      </c>
      <c r="I677" s="157" t="s">
        <v>507</v>
      </c>
    </row>
    <row r="678" spans="1:9" ht="10.5" hidden="1" customHeight="1" x14ac:dyDescent="0.25">
      <c r="A678" s="218" t="s">
        <v>471</v>
      </c>
      <c r="B678" s="694"/>
      <c r="C678" s="694"/>
      <c r="D678" s="694"/>
      <c r="E678" s="694"/>
      <c r="F678" s="694"/>
      <c r="G678" s="694"/>
      <c r="H678" s="228" t="s">
        <v>614</v>
      </c>
      <c r="I678" s="157" t="s">
        <v>507</v>
      </c>
    </row>
    <row r="679" spans="1:9" ht="10.5" hidden="1" customHeight="1" x14ac:dyDescent="0.25">
      <c r="A679" s="218" t="s">
        <v>458</v>
      </c>
      <c r="B679" s="694"/>
      <c r="C679" s="694"/>
      <c r="D679" s="694"/>
      <c r="E679" s="694"/>
      <c r="F679" s="694"/>
      <c r="G679" s="694"/>
      <c r="H679" s="228" t="s">
        <v>615</v>
      </c>
      <c r="I679" s="157" t="s">
        <v>509</v>
      </c>
    </row>
    <row r="680" spans="1:9" ht="10.5" hidden="1" customHeight="1" x14ac:dyDescent="0.25">
      <c r="A680" s="218" t="s">
        <v>459</v>
      </c>
      <c r="B680" s="694"/>
      <c r="C680" s="694"/>
      <c r="D680" s="694"/>
      <c r="E680" s="694"/>
      <c r="F680" s="694"/>
      <c r="G680" s="694"/>
      <c r="H680" s="228" t="s">
        <v>616</v>
      </c>
      <c r="I680" s="157" t="s">
        <v>507</v>
      </c>
    </row>
    <row r="681" spans="1:9" ht="10.5" hidden="1" customHeight="1" x14ac:dyDescent="0.25">
      <c r="A681" s="218" t="s">
        <v>460</v>
      </c>
      <c r="B681" s="694"/>
      <c r="C681" s="694"/>
      <c r="D681" s="694"/>
      <c r="E681" s="694"/>
      <c r="F681" s="694"/>
      <c r="G681" s="694"/>
      <c r="H681" s="228" t="s">
        <v>617</v>
      </c>
      <c r="I681" s="157" t="s">
        <v>507</v>
      </c>
    </row>
    <row r="682" spans="1:9" ht="10.5" hidden="1" customHeight="1" x14ac:dyDescent="0.25">
      <c r="A682" s="218" t="s">
        <v>461</v>
      </c>
      <c r="B682" s="694"/>
      <c r="C682" s="694"/>
      <c r="D682" s="694"/>
      <c r="E682" s="694"/>
      <c r="F682" s="694"/>
      <c r="G682" s="694"/>
      <c r="H682" s="228" t="s">
        <v>618</v>
      </c>
      <c r="I682" s="157" t="s">
        <v>507</v>
      </c>
    </row>
    <row r="683" spans="1:9" ht="10.5" hidden="1" customHeight="1" x14ac:dyDescent="0.25">
      <c r="A683" s="218" t="s">
        <v>463</v>
      </c>
      <c r="B683" s="694"/>
      <c r="C683" s="694"/>
      <c r="D683" s="694"/>
      <c r="E683" s="694"/>
      <c r="F683" s="694"/>
      <c r="G683" s="694"/>
      <c r="H683" s="228" t="s">
        <v>619</v>
      </c>
      <c r="I683" s="157" t="s">
        <v>507</v>
      </c>
    </row>
    <row r="684" spans="1:9" ht="10.5" hidden="1" customHeight="1" x14ac:dyDescent="0.25">
      <c r="A684" s="218" t="s">
        <v>464</v>
      </c>
      <c r="B684" s="694"/>
      <c r="C684" s="694"/>
      <c r="D684" s="694"/>
      <c r="E684" s="694"/>
      <c r="F684" s="694"/>
      <c r="G684" s="694"/>
      <c r="H684" s="228">
        <v>0</v>
      </c>
      <c r="I684" s="157" t="s">
        <v>507</v>
      </c>
    </row>
    <row r="685" spans="1:9" ht="14.25" customHeight="1" thickBot="1" x14ac:dyDescent="0.3"/>
    <row r="686" spans="1:9" ht="14.25" customHeight="1" x14ac:dyDescent="0.25">
      <c r="A686" s="759" t="s">
        <v>701</v>
      </c>
      <c r="B686" s="687"/>
      <c r="C686" s="687"/>
      <c r="D686" s="687"/>
      <c r="E686" s="687"/>
      <c r="F686" s="687"/>
      <c r="G686" s="687"/>
      <c r="H686" s="730"/>
    </row>
    <row r="687" spans="1:9" ht="14.25" customHeight="1" x14ac:dyDescent="0.25">
      <c r="A687" s="214" t="s">
        <v>28</v>
      </c>
      <c r="B687" s="195" t="s">
        <v>678</v>
      </c>
      <c r="C687" s="195" t="s">
        <v>479</v>
      </c>
      <c r="D687" s="195" t="s">
        <v>621</v>
      </c>
      <c r="E687" s="195" t="s">
        <v>702</v>
      </c>
      <c r="F687" s="195" t="s">
        <v>703</v>
      </c>
      <c r="G687" s="195" t="s">
        <v>704</v>
      </c>
      <c r="H687" s="215" t="s">
        <v>649</v>
      </c>
    </row>
    <row r="688" spans="1:9" ht="19.5" customHeight="1" x14ac:dyDescent="0.25">
      <c r="A688" s="277" t="s">
        <v>466</v>
      </c>
      <c r="B688" s="772" t="s">
        <v>682</v>
      </c>
      <c r="C688" s="772" t="s">
        <v>683</v>
      </c>
      <c r="D688" s="772">
        <v>20</v>
      </c>
      <c r="E688" s="779">
        <v>1</v>
      </c>
      <c r="F688" s="775" t="e">
        <f>+#REF!</f>
        <v>#REF!</v>
      </c>
      <c r="G688" s="776" t="e">
        <f>+F688/E688</f>
        <v>#REF!</v>
      </c>
      <c r="H688" s="228" t="str">
        <f>N231</f>
        <v>En enero de 2023 no se presentó avance, conforme a lo programado.</v>
      </c>
      <c r="I688" s="157" t="s">
        <v>507</v>
      </c>
    </row>
    <row r="689" spans="1:9" ht="19.5" customHeight="1" x14ac:dyDescent="0.25">
      <c r="A689" s="277" t="s">
        <v>467</v>
      </c>
      <c r="B689" s="766"/>
      <c r="C689" s="766"/>
      <c r="D689" s="766"/>
      <c r="E689" s="766"/>
      <c r="F689" s="766"/>
      <c r="G689" s="777"/>
      <c r="H689" s="228" t="str">
        <f t="shared" ref="H689:H747" si="5">N232</f>
        <v>En enero de 2023 no se presentó avance, conforme a lo programado.</v>
      </c>
      <c r="I689" s="157" t="s">
        <v>507</v>
      </c>
    </row>
    <row r="690" spans="1:9" ht="19.5" customHeight="1" x14ac:dyDescent="0.25">
      <c r="A690" s="277" t="s">
        <v>468</v>
      </c>
      <c r="B690" s="766"/>
      <c r="C690" s="766"/>
      <c r="D690" s="766"/>
      <c r="E690" s="766"/>
      <c r="F690" s="766"/>
      <c r="G690" s="777"/>
      <c r="H690" s="228" t="str">
        <f t="shared" si="5"/>
        <v>En marzo de 2023, se realizaron reuniones de seguimiento por cada alianza: Sumapaz, Usme, Ciudad Bolívar, Chapinero. En Suba se realizaron dos reuniones de seguimiento.</v>
      </c>
      <c r="I690" s="157" t="s">
        <v>507</v>
      </c>
    </row>
    <row r="691" spans="1:9" ht="19.5" customHeight="1" x14ac:dyDescent="0.25">
      <c r="A691" s="277" t="s">
        <v>469</v>
      </c>
      <c r="B691" s="766"/>
      <c r="C691" s="766"/>
      <c r="D691" s="766"/>
      <c r="E691" s="766"/>
      <c r="F691" s="766"/>
      <c r="G691" s="777"/>
      <c r="H691" s="228" t="str">
        <f t="shared" si="5"/>
        <v>En el mes de abril de 2023, se realiza una reunión de seguimiento a todos los compromisos acordados en las alianzas de Sumapaz y Chapinero y dos reuniones para la alianza de Suba, aportando en gestión con las siguientes actividades.
En Usme, se realiza una asesoría técnica en el manejo de lombricultivo, en las instalaciones del vivero de La Requilina, donde participa un profesional ambiental y la persona encargada del vivero. También, se programa un evento de capacitación en la vereda Soches con un grupo de niños en el marco de la alianza.
El grupo de ruralidad de la Secretaria Distrital de Ambiente asiste a los Comité Local de Seguridad Alimentaria y Nutricional – CLSAN: en abril de 2023 en el comité realizado en Chapinero. En la localidad de Sumapaz no se asistió a la reunión programada por condiciones de seguridad, se reprogramó para mayo.</v>
      </c>
      <c r="I691" s="157" t="s">
        <v>507</v>
      </c>
    </row>
    <row r="692" spans="1:9" ht="19.5" customHeight="1" x14ac:dyDescent="0.25">
      <c r="A692" s="277" t="s">
        <v>470</v>
      </c>
      <c r="B692" s="766"/>
      <c r="C692" s="766"/>
      <c r="D692" s="766"/>
      <c r="E692" s="766"/>
      <c r="F692" s="766"/>
      <c r="G692" s="777"/>
      <c r="H692" s="228" t="str">
        <f t="shared" si="5"/>
        <v>En el mes de mayo de 2023, se realizaron reuniones de seguimiento a las alianzas de Sumapaz, Usme, Ciudad Bolívar, Chapinero y Suba. En cuanto a la alianza Sumapaz se realizaron dos jornadas de siembra de árboles y se realizó trabajo conjunto construcción de las camas en el invernadero de la alcaldía; En Usme en el marco de la alianza se realizó el taller de Agroecología y Agricultura Orgánica, en la vereda Soches, con respecto a la alianza de Chapinero se realizaron dos jornadas de plantación de árboles. En cuanto a la alianza de Suba se realizó un taller para desincentivar el uso de agroquímicos y un recorrido por Predios de 5 productores, con el fin de llevar a cabo jornada de reconocimiento seguimiento de acciones realizadas.</v>
      </c>
      <c r="I692" s="157" t="s">
        <v>507</v>
      </c>
    </row>
    <row r="693" spans="1:9" ht="19.5" customHeight="1" x14ac:dyDescent="0.25">
      <c r="A693" s="277" t="s">
        <v>471</v>
      </c>
      <c r="B693" s="766"/>
      <c r="C693" s="766"/>
      <c r="D693" s="766"/>
      <c r="E693" s="766"/>
      <c r="F693" s="766"/>
      <c r="G693" s="777"/>
      <c r="H693" s="228" t="str">
        <f t="shared" si="5"/>
        <v xml:space="preserve">En el mes de junio de 2023, se realizaron reuniones en las localidades de Sumapaz, Usme y Suba para revisar avances y coordinar acciones a realizar según lo acordado.
En Sumapaz, se realizó entrega de semillas para propagar en el invernadero y luego dotar a la Comunidad. Se realizó siembra y georreferenciación de árboles en con el fin de aportar al conector establecido por la Ulata y proteger un nacedero. En Ciudad Bolívar se apoyó las reuniones de los Paisajes Sostenibles. En Usme: Se capacitó al equipo ULATA, se realizó la entrega de material arbóreo. En Suba se prepararon actividades y material para la celebración del día del campesino en la vereda chorrillos sector 3, con carteles que muestran los resultados del trabajo de la cuenca en campo y juegos para desincentivar el uso de agroquímicos, para actividad del 09 de septiembre. El equipo rural participó el 24 de junio en la celebración del carnaval del río Bogotá, en desarrollo de la alianza con Suba, acompañando el recorrido y con una carroza con información de las actividades que se desarrollan en la ruralidad de Suba para el Ordenamiento Ambiental de Fincas – OAF. En Chapinero se participó en el día del campesino, se apoyaron actividades de la ULDER y se Plantaron árboles </v>
      </c>
      <c r="I693" s="157" t="s">
        <v>507</v>
      </c>
    </row>
    <row r="694" spans="1:9" ht="19.5" customHeight="1" x14ac:dyDescent="0.25">
      <c r="A694" s="277" t="s">
        <v>458</v>
      </c>
      <c r="B694" s="766"/>
      <c r="C694" s="766"/>
      <c r="D694" s="766"/>
      <c r="E694" s="766"/>
      <c r="F694" s="766"/>
      <c r="G694" s="777"/>
      <c r="H694" s="228" t="str">
        <f t="shared" si="5"/>
        <v xml:space="preserve">En el mes de julio de 2023, en las localidades de Ciudad Bolívar y Suba se realizaron reuniones de revisión de avance y planeación de las acciones acordadas en las alianzas. En Ciudad Bolívar y Usme, se capacitó al equipo de la ULATA y de la Alcaldía en Sistemas de Información Geográfica. se realizó un recorrido en el paisaje sostenible Agroparque Requilina Uval, atendiendo la solicitud de los presidentes de la JAC. En Suba, se llevó a cabo una reunión virtual entre el equipo de la SDA, el referente de ruralidad de la alcaldía local, los integrantes del convenio 538 (Universidad Nacional), representantes de la Subred norte del IDPYBA y de ciclo reciclo (CAR), para articular acciones interinstitucionales con entidades que intervienen en el territorio rural de la localidad. </v>
      </c>
      <c r="I694" s="157" t="s">
        <v>507</v>
      </c>
    </row>
    <row r="695" spans="1:9" ht="19.5" customHeight="1" x14ac:dyDescent="0.25">
      <c r="A695" s="277" t="s">
        <v>459</v>
      </c>
      <c r="B695" s="766"/>
      <c r="C695" s="766"/>
      <c r="D695" s="766"/>
      <c r="E695" s="766"/>
      <c r="F695" s="766"/>
      <c r="G695" s="777"/>
      <c r="H695" s="228" t="str">
        <f t="shared" si="5"/>
        <v>Para el 2023, se han realizado el seguimiento a los compromisos de las alianzas:
*Sumapaz - San Juan: en las veredas Toldo y San Antonio dos lunes del mes se realiza en predios con OAF el respectivo diagnóstico, análisis, cartografía y se ha derivado los compromisos de elaborar un biodigestor y un súper 4; por otro lado, en un predio pionero, se apoya la instalación y puesta en marcha de una estructura atrapanieblas, para aprovechar el agua recolectada en la finca.
Río Blanco:  en conjunto con la ULATA, se organiza una parcela demostrativa.  Con la Secretaria de Desarrollo Económico se apoya la implementación de huertas caseras y se suministra abono orgánico a huertas existentes.
*Ciudad Bolívar: se participó en taller de la socialización de resultados con la FAO, capacitando para la elaboración de biopreparados a la comunidad.
*Usme: se elaboró el lombricultivo en el vivero de la ULATA y se presentó a las funcionarias, metodología de mantenimiento y funcionamiento. 
*Chapinero: Durante dos días, se realizaron visitas conjuntas con zootecnistas de la ULATA para actividades de seguimiento a una colmena (abejas), entregada en otra vigencia por la SDA con baja producción, para mejorar el manejo, la SDA les sugiere cambio de lugar e instalar una cubierta.
*Suba: Se elaboró un documento con análisis de necesidades y sugenercia de reparto según las especificaciones del predio de cada beneficiario que recibiría un kit agropecuarios que se entregó en marco del convenio 538 ALSuba U Nal. Se apoyó invitando a la comunidad y con una charla sobre los avances en OAF y lo acordado dentro de la Alianza, en un conversatorio en la Universidad Nacional con diferentes instituciones que trabajan en el territorio, con el alcalde, un referente ambiental y economista de esta alcaldía.</v>
      </c>
      <c r="I695" s="157" t="s">
        <v>507</v>
      </c>
    </row>
    <row r="696" spans="1:9" ht="19.5" customHeight="1" x14ac:dyDescent="0.25">
      <c r="A696" s="277" t="s">
        <v>460</v>
      </c>
      <c r="B696" s="766"/>
      <c r="C696" s="766"/>
      <c r="D696" s="766"/>
      <c r="E696" s="766"/>
      <c r="F696" s="766"/>
      <c r="G696" s="777"/>
      <c r="H696" s="228" t="str">
        <f t="shared" si="5"/>
        <v xml:space="preserve">A corte septiembre de 2023, En el mes de septiembre en el marco de las alianzas suscritas con las Alcaldías Locales, se realizaron reuniones en las localidades de Chapinero, Suba, Usme, Ciudad Bolívar y Sumapaz y para revisar avances y coordinar acciones a realizar según lo acordado.
De igual manera se realizó la gestión en el marco de las alianzas suscritas con las Alcaldías Locales, para que la Corporación Autónoma Regional de Cundinamarca (CAR) dictara una capacitación de negocios verdes 
Sumapaz - San Juan: Con el equipo de la alcaldía de Sumapaz se adelantó seguimiento a tres predios vinculados al OAF se apoyó el invernadero. Se realizaron acciones conjuntas de seguimiento a dos predios que se encuentran vinculados al Ordenamiento Ambiental de Fincas (OAF). Se realizó una jornada de cazadores de semillas en la vereda San Antonio. Se realizaron cuatro capacitaciones con el fin de desincentivo y correcto uso de agroquímicos; explicación elaboración de biopreparados / Elaboración caldo súper 4.
Río Blanco:  junto con la alcaldía de Sumapaz se realizó plantación de material vegetal la para cerca viva del predio Santo Domingo, ubicado en la vereda Tabaco. Así mismo, se realizó una jornada de cazadores de semillas con la participación de la población infantil de la zona conocida como Alto del Burro, ubicado en vereda Tabaco. Se realizaron dos capacitaciones en manejo adecuado y Correcto uso de los agroquímicos. 
Ciudad Bolívar: se participó en la capacitación práctica de biopreparados-caldo Súper 4, en esta se explicó la importancia de realizar los fertilizantes y plaguicidas para los cultivos propios de cada una de las fincas, esta actividad se desarrolló en la vereda Mochuelo Alto, en el predio El Santuario
Chapinero: se han realizado cruces de las bases de datos con el propósito de aportar al equipo profesional de la ALCH, un panorama del estado actual de los predios que se encuentran vinculados al Ordenamiento Ambiental de Fincas (OAF) por parte de la Secretaría. Se realizaron visitas de reconocimiento a los predios en los cuales se pretende realizar acciones conjuntas, se priorizaron 15 predios. Las acciones conjuntas que se han realizado son: Fortalecimiento a la estructura de invernaderos. Adecuación de colmenas de apicultura y vacunación de perros en una de las fincas vinculadas al OAF. 
Suba: Se participó en la organización y en la celebración del día del campesino en la ruralidad de Suba. La Secretaría Distrital de Ambiente colaboró con el grupo Auambari, el túnel ambiental y el stand del grupo de ruralidad que contaba con modelos a escala de proyectos como lombricultivo, caldo Super4 y la clasificación toxicológica para desincentivar y mejorar el manejo y uso de agroquímicos.
</v>
      </c>
      <c r="I696" s="157" t="s">
        <v>507</v>
      </c>
    </row>
    <row r="697" spans="1:9" ht="19.5" customHeight="1" x14ac:dyDescent="0.25">
      <c r="A697" s="277" t="s">
        <v>461</v>
      </c>
      <c r="B697" s="766"/>
      <c r="C697" s="766"/>
      <c r="D697" s="766"/>
      <c r="E697" s="766"/>
      <c r="F697" s="766"/>
      <c r="G697" s="777"/>
      <c r="H697" s="228" t="str">
        <f t="shared" si="5"/>
        <v>En 2023, se han realizado reuniones en las localidades de Chapinero, Suba, Usme, Ciudad Bolívar y Sumapaz para revisar avances y coordinar acciones a realizar según lo acordado en las alianzas suscritas.
En las localidades con ordenamiento ambiental de fincas, se ha realizado seguimiento a predios vinculados y apoyo técnico, de igual forma, capacitaciones mejorando el conocimiento ambiental en los habitantes del territorio rural.
En las localidades de Ciudad Bolívar, Usme y suba se está elaborando una publicación de acciones conjuntas con las Alcaldías.
Sumapaz - San Juan: Se ha realizado apoyo técnico para invernadero, también para la construcción de los semilleros de las especies colectadas cazadores de semillas. Se realizó capacitación en la vereda la Unión a los adultos que están terminando el bachillerato sobre el Manejo de almacenamiento de agroquímicos y se inició la elaboración del caldo súper 4.
Río Blanco:  Con la alcaldía de Sumapaz, se realizó plantación material vegetal para cerca viva del predio Santo Domingo -  vereda Tabaco. Se realizó una jornada de cazadores de semillas con la población infantil de la zona Alto del Burro - vereda Tabaco. Se realizaron 2 capacitaciones en manejo adecuado para el uso de los agroquímicos. 
Ciudad Bolívar: Se participó en la en la actividad de CANICROSS desarrollada por la alcaldía local en la vereda Mochuelo Se coordinaron acciones para la campaña de recolección de envases de agroquímicos, igualmente se plantea un taller de sensibilización sobre el tema. 
Usme: se está capacitando en sistemas de información a funcionarios de la alcaldía local de Usme. 
Chapinero: Las acciones conjuntas que se han realizado son: Visitas de reconocimiento a los predios. Fortalecimiento a la estructura de invernaderos. Adecuación de colmenas de apicultura.</v>
      </c>
      <c r="I697" s="157" t="s">
        <v>507</v>
      </c>
    </row>
    <row r="698" spans="1:9" ht="19.5" customHeight="1" x14ac:dyDescent="0.25">
      <c r="A698" s="277" t="s">
        <v>463</v>
      </c>
      <c r="B698" s="766"/>
      <c r="C698" s="766"/>
      <c r="D698" s="766"/>
      <c r="E698" s="766"/>
      <c r="F698" s="766"/>
      <c r="G698" s="777"/>
      <c r="H698" s="338" t="str">
        <f t="shared" si="5"/>
        <v>En 2023, se han realizado reuniones en las localidades de Chapinero, Suba, Usme, Ciudad Bolívar y Sumapaz para revisar avances y coordinar acciones a realizar según lo acordado en las alianzas suscritas.
En las localidades con ordenamiento ambiental de fincas, se ha realizado seguimiento a predios vinculados y apoyo técnico, de igual forma, capacitaciones mejorando el conocimiento ambiental en los habitantes del territorio rural.
En las localidades de Ciudad Bolívar, Usme y suba se está elaborando una publicación de acciones conjuntas con las Alcaldías.
Sumapaz - San Juan: Se ha realizado apoyo técnico para invernadero, también para la construcción de los semilleros de las especies colectadas cazadores de semillas. Se realizó capacitación en la vereda la Unión a los adultos que están terminando el bachillerato sobre el Manejo de almacenamiento de agroquímicos y se inició la elaboración del caldo súper 4.
Río Blanco:  Con la alcaldía de Sumapaz, se realizó plantación material vegetal para cerca viva del predio Santo Domingo -  vereda Tabaco. Se realizó una jornada de cazadores de semillas con la población infantil de la zona Alto del Burro - vereda Tabaco. Se realizaron 2 capacitaciones en manejo adecuado para el uso de los agroquímicos. 
Ciudad Bolívar: Se participó en la en la actividad de CANICROSS desarrollada por la alcaldía local en la vereda Mochuelo Se coordinaron acciones para la campaña de recolección de envases de agroquímicos, igualmente se plantea un taller de sensibilización sobre el tema. 
Usme: se está capacitando en sistemas de información a funcionarios de la alcaldía local de Usme. 
Chapinero: Las acciones conjuntas que se han realizado son: Visitas de reconocimiento a los predios. Fortalecimiento a la estructura de invernaderos. Adecuación de colmenas de apicultura.</v>
      </c>
      <c r="I698" s="157" t="s">
        <v>507</v>
      </c>
    </row>
    <row r="699" spans="1:9" ht="19.5" customHeight="1" x14ac:dyDescent="0.25">
      <c r="A699" s="277" t="s">
        <v>464</v>
      </c>
      <c r="B699" s="773"/>
      <c r="C699" s="773"/>
      <c r="D699" s="773"/>
      <c r="E699" s="773"/>
      <c r="F699" s="773"/>
      <c r="G699" s="778"/>
      <c r="H699" s="228" t="str">
        <f t="shared" si="5"/>
        <v>En 2023, se han realizado reuniones en las localidades de Chapinero, Suba, Usme, Ciudad Bolívar y Sumapaz para revisar avances y coordinar acciones a realizar según lo acordado en las alianzas suscritas.
En las localidades con ordenamiento ambiental de fincas, se ha realizado seguimiento a predios vinculados y apoyo técnico, de igual forma, capacitaciones mejorando el conocimiento ambiental en los habitantes del territorio rural.
En las localidades de Ciudad Bolívar, Usme y suba se está elaborando una publicación de acciones conjuntas con las Alcaldías.
Sumapaz - San Juan: Se ha realizado apoyo técnico para invernadero, también para la construcción de los semilleros de las especies colectadas cazadores de semillas. Se realizó capacitación en la vereda la Unión a los adultos que están terminando el bachillerato sobre el Manejo de almacenamiento de agroquímicos y se inició la elaboración del caldo súper 4.
Río Blanco:  Con la alcaldía de Sumapaz, se realizó plantación material vegetal para cerca viva del predio Santo Domingo -  vereda Tabaco. Se realizó una jornada de cazadores de semillas con la población infantil de la zona Alto del Burro - vereda Tabaco. Se realizaron 2 capacitaciones en manejo adecuado para el uso de los agroquímicos. 
Ciudad Bolívar: Se participó en la en la actividad de CANICROSS desarrollada por la alcaldía local en la vereda Mochuelo Se coordinaron acciones para la campaña de recolección de envases de agroquímicos, igualmente se plantea un taller de sensibilización sobre el tema. 
Usme: se está capacitando en sistemas de información a funcionarios de la alcaldía local de Usme. 
Chapinero: Las acciones conjuntas que se han realizado son: Visitas de reconocimiento a los predios. Fortalecimiento a la estructura de invernaderos. Adecuación de colmenas de apicultura.</v>
      </c>
      <c r="I699" s="157" t="s">
        <v>507</v>
      </c>
    </row>
    <row r="700" spans="1:9" ht="19.5" customHeight="1" x14ac:dyDescent="0.25">
      <c r="A700" s="277" t="s">
        <v>466</v>
      </c>
      <c r="B700" s="772" t="s">
        <v>686</v>
      </c>
      <c r="C700" s="772" t="s">
        <v>683</v>
      </c>
      <c r="D700" s="772">
        <v>20</v>
      </c>
      <c r="E700" s="774">
        <v>110</v>
      </c>
      <c r="F700" s="775" t="e">
        <f>+#REF!</f>
        <v>#REF!</v>
      </c>
      <c r="G700" s="776" t="e">
        <f t="shared" ref="G700" si="6">+F700/E700</f>
        <v>#REF!</v>
      </c>
      <c r="H700" s="228" t="str">
        <f t="shared" si="5"/>
        <v>En enero de 2023 no se presentó avance, conforme a lo programado.
En 2020,  2021 y 2022, se capacitaron 1097 personas en mejoramiento de praderas, biodigestores, preparación de abonos verdes Biol, entre otros temas.</v>
      </c>
      <c r="I700" s="157" t="s">
        <v>507</v>
      </c>
    </row>
    <row r="701" spans="1:9" ht="19.5" customHeight="1" x14ac:dyDescent="0.25">
      <c r="A701" s="277" t="s">
        <v>467</v>
      </c>
      <c r="B701" s="766"/>
      <c r="C701" s="766"/>
      <c r="D701" s="766"/>
      <c r="E701" s="766"/>
      <c r="F701" s="766"/>
      <c r="G701" s="777"/>
      <c r="H701" s="228" t="str">
        <f t="shared" si="5"/>
        <v>En enero de 2023 no se presentó avance, conforme a lo programado.</v>
      </c>
      <c r="I701" s="157" t="s">
        <v>507</v>
      </c>
    </row>
    <row r="702" spans="1:9" ht="19.5" customHeight="1" x14ac:dyDescent="0.25">
      <c r="A702" s="277" t="s">
        <v>468</v>
      </c>
      <c r="B702" s="766"/>
      <c r="C702" s="766"/>
      <c r="D702" s="766"/>
      <c r="E702" s="766"/>
      <c r="F702" s="766"/>
      <c r="G702" s="777"/>
      <c r="H702" s="228" t="str">
        <f t="shared" si="5"/>
        <v>En Marzo de 2023 como parte de la celebración del día del agua se realizó un taller con los estudiantes del Colegio Erasmo Valencia, en la Cuenca Tunjuelo se realizó un evento de capacitación sobre preparación de hidrolato a base de suero en la vereda Quiba Bajo</v>
      </c>
      <c r="I702" s="157" t="s">
        <v>507</v>
      </c>
    </row>
    <row r="703" spans="1:9" ht="19.5" customHeight="1" x14ac:dyDescent="0.25">
      <c r="A703" s="277" t="s">
        <v>469</v>
      </c>
      <c r="B703" s="766"/>
      <c r="C703" s="766"/>
      <c r="D703" s="766"/>
      <c r="E703" s="766"/>
      <c r="F703" s="766"/>
      <c r="G703" s="777"/>
      <c r="H703" s="228" t="str">
        <f t="shared" si="5"/>
        <v>En abril de 2023 se capacitaron 7 personas sobre los beneficios e importancia de los microorganismos eficientes aplicados en procesos de huerta casera, biopreparados con el fin de desincentivar o reducir el uso de agroquímicos. 
En 2022 se capacitaron 550 personas en elaboración de biopreparados, montaje e instalación de invernadero escolar, disposición adecuada de residuos sólidos, buenas practicas agroambientales y fortalecimiento organizativo y en 2020 y 2021, se capacitaron 547 personas en mejoramiento de praderas, biodigestores, preparación de abonos verdes Biol, entre otros temas.</v>
      </c>
      <c r="I703" s="157" t="s">
        <v>507</v>
      </c>
    </row>
    <row r="704" spans="1:9" ht="19.5" customHeight="1" x14ac:dyDescent="0.25">
      <c r="A704" s="277" t="s">
        <v>470</v>
      </c>
      <c r="B704" s="766"/>
      <c r="C704" s="766"/>
      <c r="D704" s="766"/>
      <c r="E704" s="766"/>
      <c r="F704" s="766"/>
      <c r="G704" s="777"/>
      <c r="H704" s="228" t="str">
        <f t="shared" si="5"/>
        <v xml:space="preserve">Durante el mes de mayo, se capacitaron 19 nuevas personas en Agroecología, Lombricultivo, establecimiento de semilleros biopreparados, preparación de Caldo Súper 4.  Se realizaron 5 capacitaciones para el fortalecimiento del proceso con la comunidad.Por lo anterior, durante el  2023, se han capacitado 26 nuevas personas en fortalecimiento del conocimiento ambiental
De 2020 a 2022, se capacitaron 1.097 personas en elaboración de biopreparados, montaje e instalación de invernadero, disposición adecuada de residuos sólidos, buenas practicas agroambientales y fortalecimiento organizativo, entre otros temas. </v>
      </c>
      <c r="I704" s="157" t="s">
        <v>507</v>
      </c>
    </row>
    <row r="705" spans="1:17" ht="19.5" customHeight="1" x14ac:dyDescent="0.25">
      <c r="A705" s="277" t="s">
        <v>471</v>
      </c>
      <c r="B705" s="766"/>
      <c r="C705" s="766"/>
      <c r="D705" s="766"/>
      <c r="E705" s="766"/>
      <c r="F705" s="766"/>
      <c r="G705" s="777"/>
      <c r="H705" s="228" t="str">
        <f t="shared" si="5"/>
        <v xml:space="preserve">En junio de 2023 se capacitaron 17 nuevas personas en Agroecología, Lombricultivo, establecimiento de semilleros biopreparados, preparación de Caldo Súper 4.  Se realizaron 5 capacitaciones para el fortalecimiento del proceso con la comunidad. En total 2023 se han capacitado 43 nuevas personas en fortalecimiento del conocimiento ambiental.
De 2020 a 2022, se capacitaron 1.097 personas en elaboración de biopreparados, montaje e instalación de invernadero, disposición adecuada de residuos sólidos, buenas practicas agroambientales y fortalecimiento organizativo, entre otros temas. </v>
      </c>
      <c r="I705" s="157" t="s">
        <v>507</v>
      </c>
      <c r="J705" s="223"/>
      <c r="K705" s="223"/>
      <c r="L705" s="223"/>
      <c r="M705" s="223"/>
      <c r="N705" s="223"/>
      <c r="O705" s="223"/>
    </row>
    <row r="706" spans="1:17" ht="19.5" customHeight="1" x14ac:dyDescent="0.25">
      <c r="A706" s="277" t="s">
        <v>458</v>
      </c>
      <c r="B706" s="766"/>
      <c r="C706" s="766"/>
      <c r="D706" s="766"/>
      <c r="E706" s="766"/>
      <c r="F706" s="766"/>
      <c r="G706" s="777"/>
      <c r="H706" s="228" t="str">
        <f t="shared" si="5"/>
        <v xml:space="preserve">En el mes de julio de 2023, se capacitaron 46 nuevas personas en Agroecología, Lombricultivo, establecimiento de semilleros biopreparados, preparación de Caldo Súper 4.  Se realizaron 5 capacitaciones para el fortalecimiento del proceso con la comunidad. En total 2023 se han capacitado 89 nuevas personas en fortalecimiento del conocimiento ambiental.
De 2020 a 2022, se capacitaron 1.097 personas en elaboración de biopreparados, montaje e instalación de invernadero, disposición adecuada de residuos sólidos, buenas practicas agroambientales y fortalecimiento organizativo, entre otros temas. </v>
      </c>
      <c r="I706" s="157" t="s">
        <v>507</v>
      </c>
      <c r="J706" s="223"/>
      <c r="K706" s="223"/>
      <c r="L706" s="223"/>
      <c r="M706" s="223"/>
      <c r="N706" s="223"/>
      <c r="O706" s="223"/>
    </row>
    <row r="707" spans="1:17" ht="19.5" customHeight="1" x14ac:dyDescent="0.25">
      <c r="A707" s="277" t="s">
        <v>459</v>
      </c>
      <c r="B707" s="766"/>
      <c r="C707" s="766"/>
      <c r="D707" s="766"/>
      <c r="E707" s="766"/>
      <c r="F707" s="766"/>
      <c r="G707" s="777"/>
      <c r="H707" s="228" t="str">
        <f t="shared" si="5"/>
        <v xml:space="preserve">Durante la vigencia, se han capacitado 109 nuevas personas en fortalecimiento del conocimiento ambiental, dónde en el mes de agosto,se capacitaron 20 nuevas personas en 6 sesiones de capacitación así: 7 personas Sumapaz (San Juan); 6 personas Tunjuelo (Localidad de Ciudad Bolívar) y 7 personas Suba en Temas de Agroecología, Lombricultivo, establecimiento de semilleros biopreparados, preparación de Caldo Súper 4. </v>
      </c>
      <c r="I707" s="157" t="s">
        <v>507</v>
      </c>
      <c r="J707" s="223"/>
      <c r="K707" s="223"/>
      <c r="L707" s="223"/>
      <c r="M707" s="223"/>
      <c r="N707" s="223"/>
      <c r="O707" s="223"/>
    </row>
    <row r="708" spans="1:17" ht="19.5" customHeight="1" x14ac:dyDescent="0.25">
      <c r="A708" s="277" t="s">
        <v>460</v>
      </c>
      <c r="B708" s="766"/>
      <c r="C708" s="766"/>
      <c r="D708" s="766"/>
      <c r="E708" s="766"/>
      <c r="F708" s="766"/>
      <c r="G708" s="777"/>
      <c r="H708" s="228" t="str">
        <f t="shared" si="5"/>
        <v>Durante el cuatrienio, se han capacitado 1.207 personas así:
*2023: En el mes de septiembre de 2023, , se capacitó 1 nueva persona en Sumapaz (Río Blanco), lo que permitió cumplimiento a la meta de capacitaciones del año 2023 correspondiente a 110 personas y del cuatrienio (1.207 personas); Se realizaron 5 capacitaciones para el fortalecimiento del proceso con la comunidad a las que asistieron 66 personas, en desincentivo, manejo adecuado y correcto uso de los agroquímicos explicación elaboración de biopreparados / Elaboración caldo súper 4.
* 2022 se capacitaron 550 personas en elaboración de biopreparados, montaje e instalación de invernadero escolar, disposición adecuada de residuos sólidos, buenas practicas agroambientales y fortalecimiento organizativo.
* 2020 y 2021, se capacitaron 547 personas en mejoramiento de praderas, biodigestores, preparación de abonos verdes Biol, entre otros temas.</v>
      </c>
      <c r="I708" s="157" t="s">
        <v>507</v>
      </c>
      <c r="J708" s="223"/>
      <c r="K708" s="223"/>
      <c r="L708" s="223"/>
      <c r="M708" s="223"/>
      <c r="N708" s="223"/>
      <c r="O708" s="223"/>
    </row>
    <row r="709" spans="1:17" ht="19.5" customHeight="1" x14ac:dyDescent="0.25">
      <c r="A709" s="277" t="s">
        <v>461</v>
      </c>
      <c r="B709" s="766"/>
      <c r="C709" s="766"/>
      <c r="D709" s="766"/>
      <c r="E709" s="766"/>
      <c r="F709" s="766"/>
      <c r="G709" s="777"/>
      <c r="H709" s="228" t="str">
        <f t="shared" si="5"/>
        <v>Durante el cuatrienio, se han capacitado 1.207 personas así:
*2023: En el mes de septiembre de 2023, se capacitó 1 nueva persona en Sumapaz (Río Blanco), lo que permitió cumplimiento a la meta de capacitaciones del año 2023 correspondiente a 110 personas y del cuatrienio (1.207 personas); Se realizaron 5 capacitaciones para el fortalecimiento del proceso con la comunidad a las que asistieron 66 personas, en desincentivo, manejo adecuado y correcto uso de los agroquímicos explicación elaboración de biopreparados / Elaboración caldo súper 4.
* 2022 se capacitaron 550 personas en elaboración de biopreparados, montaje e instalación de invernadero escolar, disposición adecuada de residuos sólidos, buenas practicas agroambientales y fortalecimiento organizativo.
* 2020 y 2021, se capacitaron 547 personas en mejoramiento de praderas, biodigestores, preparación de abonos verdes Biol, entre otros temas.</v>
      </c>
      <c r="I709" s="157" t="s">
        <v>507</v>
      </c>
      <c r="J709" s="223"/>
      <c r="K709" s="223"/>
      <c r="L709" s="223"/>
      <c r="M709" s="223"/>
      <c r="N709" s="223"/>
      <c r="O709" s="223"/>
    </row>
    <row r="710" spans="1:17" ht="19.5" customHeight="1" x14ac:dyDescent="0.25">
      <c r="A710" s="277" t="s">
        <v>463</v>
      </c>
      <c r="B710" s="766"/>
      <c r="C710" s="766"/>
      <c r="D710" s="766"/>
      <c r="E710" s="766"/>
      <c r="F710" s="766"/>
      <c r="G710" s="777"/>
      <c r="H710" s="338" t="str">
        <f t="shared" si="5"/>
        <v>Durante el cuatrienio, se han capacitado 1.207 personas así:
*2023: Hasta el mes de septiembre de 2023, se capacitaron 110 personas en desincentivo, manejo adecuado y correcto uso de los agroquímicos explicación elaboración de biopreparados / Elaboración caldo súper 4 y otros temas fortaleciendo el conocimiento ambiental en la comunidad Rural de Bogotá.
* 2022 se capacitaron 550 personas en elaboración de biopreparados, montaje e instalación de invernadero escolar, disposición adecuada de residuos sólidos, buenas practicas agroambientales y fortalecimiento organizativo.
* 2020 y 2021, se capacitaron 547 personas en mejoramiento de praderas, biodigestores, preparación de abonos verdes Biol, entre otros temas.</v>
      </c>
      <c r="I710" s="157" t="s">
        <v>507</v>
      </c>
      <c r="J710" s="223"/>
      <c r="K710" s="223"/>
      <c r="L710" s="223"/>
      <c r="M710" s="223"/>
      <c r="N710" s="223"/>
      <c r="O710" s="223"/>
    </row>
    <row r="711" spans="1:17" ht="19.5" customHeight="1" x14ac:dyDescent="0.25">
      <c r="A711" s="277" t="s">
        <v>464</v>
      </c>
      <c r="B711" s="773"/>
      <c r="C711" s="773"/>
      <c r="D711" s="773"/>
      <c r="E711" s="773"/>
      <c r="F711" s="773"/>
      <c r="G711" s="778"/>
      <c r="H711" s="228" t="str">
        <f t="shared" si="5"/>
        <v>Durante el cuatrienio, se han capacitado 1.207 personas así:
*2023: Hasta el mes de septiembre de 2023, se capacitaron 110 personas en desincentivo, manejo adecuado y correcto uso de los agroquímicos explicación elaboración de biopreparados / Elaboración caldo súper 4 y otros temas fortaleciendo el conocimiento ambiental en la comunidad Rural de Bogotá.
* 2022 se capacitaron 550 personas en elaboración de biopreparados, montaje e instalación de invernadero escolar, disposición adecuada de residuos sólidos, buenas practicas agroambientales y fortalecimiento organizativo.
* 2020 y 2021, se capacitaron 547 personas en mejoramiento de praderas, biodigestores, preparación de abonos verdes Biol, entre otros temas.</v>
      </c>
      <c r="I711" s="157" t="s">
        <v>507</v>
      </c>
      <c r="J711" s="223"/>
      <c r="K711" s="223"/>
      <c r="L711" s="223"/>
      <c r="M711" s="223"/>
      <c r="N711" s="223"/>
      <c r="O711" s="223"/>
    </row>
    <row r="712" spans="1:17" ht="19.5" customHeight="1" x14ac:dyDescent="0.25">
      <c r="A712" s="277" t="s">
        <v>466</v>
      </c>
      <c r="B712" s="772" t="s">
        <v>693</v>
      </c>
      <c r="C712" s="772" t="s">
        <v>683</v>
      </c>
      <c r="D712" s="772">
        <v>20</v>
      </c>
      <c r="E712" s="774">
        <v>52</v>
      </c>
      <c r="F712" s="775" t="e">
        <f>+#REF!</f>
        <v>#REF!</v>
      </c>
      <c r="G712" s="776" t="e">
        <f t="shared" ref="G712" si="7">+F712/E712</f>
        <v>#REF!</v>
      </c>
      <c r="H712" s="228" t="str">
        <f t="shared" si="5"/>
        <v>En enero 2023 se realizaron: 5 visitas de Seguimiento en Sumapaz San Juan; 6 visitas de seguimiento en rio Blanco Sumapaz; 6 visitas de Seguimiento y 4 visitas de seguimiento en Suba para un total de 21 visitas de seguimiento al cumplimiento de los acuerdos de uso del suelo con buenas prácticas ambientales.
En 2020 – 2022, se vincularon 427 nuevos predios rurales en la formalización de acuerdos para el Ordenamiento Ambiental de Finca y se realizaron 1712 visitas de seguimiento a predios vinculados.</v>
      </c>
      <c r="I712" s="157" t="s">
        <v>507</v>
      </c>
      <c r="J712" s="223"/>
      <c r="K712" s="223"/>
      <c r="L712" s="223"/>
      <c r="M712" s="223"/>
      <c r="N712" s="223"/>
      <c r="O712" s="223"/>
      <c r="P712" s="223"/>
      <c r="Q712" s="223"/>
    </row>
    <row r="713" spans="1:17" ht="19.5" customHeight="1" x14ac:dyDescent="0.25">
      <c r="A713" s="277" t="s">
        <v>467</v>
      </c>
      <c r="B713" s="766"/>
      <c r="C713" s="766"/>
      <c r="D713" s="766"/>
      <c r="E713" s="766"/>
      <c r="F713" s="766"/>
      <c r="G713" s="777"/>
      <c r="H713" s="228" t="str">
        <f t="shared" si="5"/>
        <v>En enero 2023 se realizaron: 5 visitas de Seguimiento en Sumapaz San Juan; 6 visitas de seguimiento en rio Blanco Sumapaz; 6 visitas de Seguimiento y 4 visitas de seguimiento en Suba para un total de 21 visitas de seguimiento al cumplimiento de los acuerdos de uso del suelo con buenas prácticas ambientales.</v>
      </c>
      <c r="I713" s="157" t="s">
        <v>507</v>
      </c>
      <c r="J713" s="223"/>
      <c r="K713" s="223"/>
      <c r="L713" s="223"/>
      <c r="M713" s="223"/>
      <c r="N713" s="223"/>
      <c r="O713" s="223"/>
      <c r="P713" s="223"/>
      <c r="Q713" s="223"/>
    </row>
    <row r="714" spans="1:17" ht="19.5" customHeight="1" x14ac:dyDescent="0.25">
      <c r="A714" s="277" t="s">
        <v>468</v>
      </c>
      <c r="B714" s="766"/>
      <c r="C714" s="766"/>
      <c r="D714" s="766"/>
      <c r="E714" s="766"/>
      <c r="F714" s="766"/>
      <c r="G714" s="777"/>
      <c r="H714" s="228" t="str">
        <f t="shared" si="5"/>
        <v>En Marzo se vincularon 9 nuevos predios al Ordenamiento Ambiental de Fincas mediante formalización de acuerdos de uso del suelo y Buenas Prácticas Ambientales y Se realizaron 38 Visitas de seguimiento</v>
      </c>
      <c r="I714" s="157" t="s">
        <v>507</v>
      </c>
      <c r="J714" s="223"/>
      <c r="K714" s="223"/>
      <c r="L714" s="223"/>
      <c r="M714" s="223"/>
      <c r="N714" s="223"/>
      <c r="O714" s="223"/>
      <c r="P714" s="223"/>
      <c r="Q714" s="223"/>
    </row>
    <row r="715" spans="1:17" ht="19.5" customHeight="1" x14ac:dyDescent="0.25">
      <c r="A715" s="277" t="s">
        <v>469</v>
      </c>
      <c r="B715" s="766"/>
      <c r="C715" s="766"/>
      <c r="D715" s="766"/>
      <c r="E715" s="766"/>
      <c r="F715" s="766"/>
      <c r="G715" s="777"/>
      <c r="H715" s="228" t="str">
        <f t="shared" si="5"/>
        <v>Se vincularon 7 nuevos predios al Ordenamiento Ambiental de Fincas mediante formalización de acuerdos de uso del suelo y Buenas Prácticas Ambientales así: 2 predios en Sumapaz San Juan; 2 en rio Blanco Sumapaz; 1 predio en rio Tunjuelo, ((localidad Ciudad Bolívar); 1 predio en rio Teusacá, (localidad Chapinero) y 1 en Salitrosa – Torca Suba. Durante 2023, se ha suscrito en total 16 acuerdos.
Se realizaron 58 Visitas de seguimiento así: 10 en Sumapaz San Juan; 14 en rio Blanco Sumapaz; 11 en rio Tunjuelo; 6 en rio Teusacá y 17 en Salitrosa – Torca Suba. En 2023 se ha ejecutado en total 128 visitas de seguimiento a predios vinculados a los acuerdos de uso del suelo con buenas prácticas ambientales constatando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v>
      </c>
      <c r="I715" s="157" t="s">
        <v>507</v>
      </c>
      <c r="J715" s="223"/>
      <c r="K715" s="223"/>
      <c r="L715" s="223"/>
      <c r="M715" s="223"/>
      <c r="N715" s="223"/>
      <c r="O715" s="223"/>
      <c r="P715" s="223"/>
      <c r="Q715" s="223"/>
    </row>
    <row r="716" spans="1:17" ht="19.5" customHeight="1" x14ac:dyDescent="0.25">
      <c r="A716" s="277" t="s">
        <v>470</v>
      </c>
      <c r="B716" s="766"/>
      <c r="C716" s="766"/>
      <c r="D716" s="766"/>
      <c r="E716" s="766"/>
      <c r="F716" s="766"/>
      <c r="G716" s="777"/>
      <c r="H716" s="228" t="str">
        <f t="shared" si="5"/>
        <v>Durante el mes de mayo, se vincularon 11 nuevos predios al Ordenamiento Ambiental de Fincas mediante formalización de acuerdos de uso del suelo y Buenas Prácticas Ambientales, para un total de 27 acuerdos en 2023. Se realizaron 86 Visitas de seguimiento a predios vinculados a los acuerdos de uso del suelo con buenas prácticas ambientales. Lo anterior con el fin de verificar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v>
      </c>
      <c r="I716" s="157" t="s">
        <v>507</v>
      </c>
      <c r="J716" s="223"/>
      <c r="K716" s="223"/>
      <c r="L716" s="223"/>
      <c r="M716" s="223"/>
      <c r="N716" s="223"/>
      <c r="O716" s="223"/>
      <c r="P716" s="223"/>
      <c r="Q716" s="223"/>
    </row>
    <row r="717" spans="1:17" ht="19.5" customHeight="1" x14ac:dyDescent="0.25">
      <c r="A717" s="277" t="s">
        <v>471</v>
      </c>
      <c r="B717" s="766"/>
      <c r="C717" s="766"/>
      <c r="D717" s="766"/>
      <c r="E717" s="766"/>
      <c r="F717" s="766"/>
      <c r="G717" s="777"/>
      <c r="H717" s="228" t="str">
        <f t="shared" si="5"/>
        <v>En junio se vincularon 4 nuevos predios al Ordenamiento Ambiental de Fincas mediante formalización de acuerdos de uso del suelo y Buenas Prácticas Ambientales así: 1 en Sumapaz San Juan; 1 en rio Blanco Sumapaz; 2 en rio Tunjuelo (localidad Ciudad Bolívar). Durante 2023, se han suscrito en total 31 acuerdos.
Se realizaron 115 Visitas de seguimiento así: 23 en Sumapaz San Juan; 23 en rio Blanco Sumapaz; 26 en rio Tunjuelo; 15 rio Teusacá y 28 en Salitrosa – Torca Suba.   En 2023 se han realizado un total de 329 visitas de seguimiento a predios vinculados a los acuerdos de uso del suelo con buenas prácticas ambientales. Lo anterior con el fin de verificar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v>
      </c>
      <c r="I717" s="157" t="s">
        <v>507</v>
      </c>
      <c r="J717" s="223"/>
      <c r="K717" s="223"/>
      <c r="L717" s="223"/>
      <c r="M717" s="223"/>
      <c r="N717" s="223"/>
      <c r="O717" s="223"/>
      <c r="P717" s="223"/>
      <c r="Q717" s="223"/>
    </row>
    <row r="718" spans="1:17" ht="19.5" customHeight="1" x14ac:dyDescent="0.25">
      <c r="A718" s="277" t="s">
        <v>458</v>
      </c>
      <c r="B718" s="766"/>
      <c r="C718" s="766"/>
      <c r="D718" s="766"/>
      <c r="E718" s="766"/>
      <c r="F718" s="766"/>
      <c r="G718" s="777"/>
      <c r="H718" s="228" t="str">
        <f t="shared" si="5"/>
        <v>En el mes de julio de 2023 se vincularon 8 nuevos predios al Ordenamiento Ambiental de Fincas mediante formalización de acuerdos de uso del suelo y Buenas Prácticas Ambientales así: 2 predios en rio Blanco Sumapaz; 4 predios rio Tunjuelo, (2 predios Usme y 2 predios Ciudad Bolívar)  y 2 predios en Salitrosa – Torca Suba. Durante 2023, se ha suscrito en total 39 acuerdos en lo corrido del 2023.
En el mes de julio de 2023, se realizaron 99 Visitas de seguimiento así: 27 en Sumapaz San Juan; 13 en rio Blanco Sumapaz; 15 en rio Tunjuelo; 15 en rio Teusacá y 29 en Salitrosa – Torca Suba. En 2023 se han realizado 428 visitas de seguimiento a predios vinculados a los acuerdos de uso del suelo con buenas prácticas ambientales. Lo anterior con el fin de verificar que continúen aplicando las acciones del acuerdo e identificando problemáticas que se han venido presentado respecto a las acciones implementadas.
En 2020 – 2022, se vincularon 427 nuevos predios rurales en la formalización de acuerdos para el Ordenamiento Ambiental de Finca y se realizaron 1712 visitas de seguimiento a predios vinculados.</v>
      </c>
      <c r="I718" s="157" t="s">
        <v>507</v>
      </c>
      <c r="J718" s="223"/>
      <c r="K718" s="223"/>
      <c r="L718" s="223"/>
      <c r="M718" s="223"/>
      <c r="N718" s="223"/>
      <c r="O718" s="223"/>
      <c r="P718" s="223"/>
      <c r="Q718" s="223"/>
    </row>
    <row r="719" spans="1:17" ht="19.5" customHeight="1" x14ac:dyDescent="0.25">
      <c r="A719" s="277" t="s">
        <v>459</v>
      </c>
      <c r="B719" s="766"/>
      <c r="C719" s="766"/>
      <c r="D719" s="766"/>
      <c r="E719" s="766"/>
      <c r="F719" s="766"/>
      <c r="G719" s="777"/>
      <c r="H719" s="228" t="str">
        <f t="shared" si="5"/>
        <v>En el mes de agosto de 2023, Se vincularon 7 nuevos predios al Ordenamiento Ambiental de Fincas mediante formalización de acuerdos de uso del suelo y Buenas Prácticas Ambientales así: 
1 en Sumapaz San Juan; 1 en Sumapaz rio Blanco; 2 en rio Tunjuelo (Usme); 2 predios en rio Teusacá (1 en Chapinero y 1 en Usme); 1 predio en Salitrosa – Torca Suba, por lo que durante 2023, se han realizado un total de 46 acuerdos.</v>
      </c>
      <c r="I719" s="157" t="s">
        <v>507</v>
      </c>
      <c r="J719" s="223"/>
      <c r="K719" s="223"/>
      <c r="L719" s="223"/>
      <c r="M719" s="223"/>
      <c r="N719" s="223"/>
      <c r="O719" s="223"/>
      <c r="P719" s="223"/>
      <c r="Q719" s="223"/>
    </row>
    <row r="720" spans="1:17" ht="19.5" customHeight="1" x14ac:dyDescent="0.25">
      <c r="A720" s="277" t="s">
        <v>460</v>
      </c>
      <c r="B720" s="766"/>
      <c r="C720" s="766"/>
      <c r="D720" s="766"/>
      <c r="E720" s="766"/>
      <c r="F720" s="766"/>
      <c r="G720" s="777"/>
      <c r="H720" s="228" t="str">
        <f t="shared" si="5"/>
        <v>Durante el cuatrienio, se han realizado 478 acuerdos así:
*2023:En el mes de septiembre de 2023, Se vincularon 5 nuevos predios al Ordenamiento Ambiental de Fincas mediante formalización de acuerdos de uso del suelo y Buenas Prácticas Ambientales regionalizados 1 en Sumapaz San Juan; 2 en Sumapaz rio Blanco; 2 en rio Tunjuelo (Usme y Ciudad Bolívar) para un total de 51 acuerdos durante 2023.
Así mismo, en septiembre se realizaron 104 Visitas de seguimiento: 15 en Sumapaz San Juan; 14 en rio Blanco Sumapaz; 10 en rio Tunjuelo; 15 en rio Teusacá y 50 en Salitrosa – Torca Suba.  Para un total de 649 visitas de seguimiento en 2023 a predios vinculados a los acuerdos de uso del suelo con buenas prácticas ambientales.
Ya para las vigencias  2020 – 2022, se vincularon 427 nuevos predios rurales en la formalización de acuerdos para el Ordenamiento Ambiental de Finca y se realizaron 1712 visitas de seguimiento a predios vinculados.</v>
      </c>
      <c r="I720" s="157" t="s">
        <v>507</v>
      </c>
      <c r="J720" s="223"/>
      <c r="K720" s="223"/>
      <c r="L720" s="223"/>
      <c r="M720" s="223"/>
      <c r="N720" s="223"/>
      <c r="O720" s="223"/>
      <c r="P720" s="223"/>
      <c r="Q720" s="223"/>
    </row>
    <row r="721" spans="1:17" ht="19.5" customHeight="1" x14ac:dyDescent="0.25">
      <c r="A721" s="277" t="s">
        <v>461</v>
      </c>
      <c r="B721" s="766"/>
      <c r="C721" s="766"/>
      <c r="D721" s="766"/>
      <c r="E721" s="766"/>
      <c r="F721" s="766"/>
      <c r="G721" s="777"/>
      <c r="H721" s="228" t="str">
        <f t="shared" si="5"/>
        <v>Durante el cuatrienio, se han realizado 478 acuerdos así:
*2023: En el mes de octubre de 2023, Se vinculó 1 nuevo predio al Ordenamiento Ambiental de Fincas mediante formalización de acuerdos de uso del suelo y Buenas Prácticas Ambientales  en Sumapaz San Juan. Con ello, se formalizaron 52 acuerdos de uso del suelo y Buenas Prácticas Ambientales relacionados con el Ordenamiento Ambiental de Fincas.
Entre enero y octubre 2023, se han realizado 748 visitas de seguimiento a predios vinculados a los acuerdos de uso del suelo con buenas prácticas ambientales, así: 99 en octubre, 11 en Sumapaz San Juan; 8 en rio Blanco Sumapaz; 14 en rio Tunjuelo; 25 en rio Teusacá y 41 en Salitrosa – Torca Suba.  
Ya para las vigencias  2020 – 2022, se vincularon 427 nuevos predios rurales en la formalización de acuerdos para el Ordenamiento Ambiental de Finca y se realizaron 1712 visitas de seguimiento a predios vinculados.</v>
      </c>
      <c r="I721" s="157" t="s">
        <v>507</v>
      </c>
      <c r="J721" s="223"/>
      <c r="K721" s="223"/>
      <c r="L721" s="223"/>
      <c r="M721" s="223"/>
      <c r="N721" s="223"/>
      <c r="O721" s="223"/>
      <c r="P721" s="223"/>
      <c r="Q721" s="223"/>
    </row>
    <row r="722" spans="1:17" ht="19.5" customHeight="1" x14ac:dyDescent="0.25">
      <c r="A722" s="277" t="s">
        <v>463</v>
      </c>
      <c r="B722" s="766"/>
      <c r="C722" s="766"/>
      <c r="D722" s="766"/>
      <c r="E722" s="766"/>
      <c r="F722" s="766"/>
      <c r="G722" s="777"/>
      <c r="H722" s="338" t="str">
        <f t="shared" si="5"/>
        <v>Durante el cuatrienio, se han realizado 479 acuerdos así:
*2023: 
En noviembre de 2023, no se vincularon predios dado que en octubre de 2023 se cumplió la meta de formalización de 52 acuerdos de uso del suelo y Buenas Prácticas Ambientales mediante el Ordenamiento Ambiental de Fincas.
En el mes de   noviembre de 2023, se realizaron 104 Visitas de seguimiento a predios con OAF así: 14 en Sumapaz San Juan; 25 en rio Blanco Sumapaz; 11 en rio Tunjuelo; 19 en rio Teusacá y 35 en Salitrosa – Torca Suba.  En 2023 se han realizado un total de 852 visitas de seguimiento a predios vinculados a los acuerdos de uso del suelo con buenas prácticas ambientales.
Ya para las vigencias  2020 – 2022, se vincularon 427 nuevos predios rurales en la formalización de acuerdos para el Ordenamiento Ambiental de Finca y se realizaron 1712 visitas de seguimiento a predios vinculados.</v>
      </c>
      <c r="I722" s="157" t="s">
        <v>507</v>
      </c>
      <c r="J722" s="223"/>
      <c r="K722" s="223"/>
      <c r="L722" s="223"/>
      <c r="M722" s="223"/>
      <c r="N722" s="223"/>
      <c r="O722" s="223"/>
      <c r="P722" s="223"/>
      <c r="Q722" s="223"/>
    </row>
    <row r="723" spans="1:17" ht="19.5" customHeight="1" x14ac:dyDescent="0.25">
      <c r="A723" s="277" t="s">
        <v>464</v>
      </c>
      <c r="B723" s="773"/>
      <c r="C723" s="773"/>
      <c r="D723" s="773"/>
      <c r="E723" s="773"/>
      <c r="F723" s="773"/>
      <c r="G723" s="778"/>
      <c r="H723" s="228" t="str">
        <f t="shared" si="5"/>
        <v>Durante el cuatrienio, se han realizado 479 acuerdos así:
*2023: 
En noviembre de 2023, no se vincularon predios dado que en octubre de 2023 se cumplió la meta de formalización de 52 acuerdos de uso del suelo y Buenas Prácticas Ambientales mediante el Ordenamiento Ambiental de Fincas.
En el mes de   noviembre de 2023, se realizaron 104 Visitas de seguimiento a predios con OAF así: 14 en Sumapaz San Juan; 25 en rio Blanco Sumapaz; 11 en rio Tunjuelo; 19 en rio Teusacá y 35 en Salitrosa – Torca Suba.  En 2023 se han realizado un total de 852 visitas de seguimiento a predios vinculados a los acuerdos de uso del suelo con buenas prácticas ambientales.
Ya para las vigencias  2020 – 2022, se vincularon 427 nuevos predios rurales en la formalización de acuerdos para el Ordenamiento Ambiental de Finca y se realizaron 1712 visitas de seguimiento a predios vinculados.</v>
      </c>
      <c r="I723" s="157" t="s">
        <v>507</v>
      </c>
      <c r="J723" s="223"/>
      <c r="K723" s="223"/>
      <c r="L723" s="223"/>
      <c r="M723" s="223"/>
      <c r="N723" s="223"/>
      <c r="O723" s="223"/>
      <c r="P723" s="223"/>
      <c r="Q723" s="223"/>
    </row>
    <row r="724" spans="1:17" ht="19.5" customHeight="1" x14ac:dyDescent="0.25">
      <c r="A724" s="277" t="s">
        <v>466</v>
      </c>
      <c r="B724" s="772" t="s">
        <v>694</v>
      </c>
      <c r="C724" s="772" t="s">
        <v>683</v>
      </c>
      <c r="D724" s="772">
        <v>20</v>
      </c>
      <c r="E724" s="772">
        <v>0</v>
      </c>
      <c r="F724" s="775"/>
      <c r="G724" s="776" t="e">
        <f t="shared" ref="G724" si="8">+F724/E724</f>
        <v>#DIV/0!</v>
      </c>
      <c r="H724" s="228" t="str">
        <f t="shared" si="5"/>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c r="I724" s="157" t="s">
        <v>507</v>
      </c>
      <c r="J724" s="223"/>
      <c r="K724" s="223"/>
      <c r="L724" s="223"/>
      <c r="M724" s="223"/>
      <c r="N724" s="223"/>
      <c r="O724" s="223"/>
    </row>
    <row r="725" spans="1:17" ht="19.5" customHeight="1" x14ac:dyDescent="0.25">
      <c r="A725" s="277" t="s">
        <v>467</v>
      </c>
      <c r="B725" s="766"/>
      <c r="C725" s="766"/>
      <c r="D725" s="766"/>
      <c r="E725" s="766"/>
      <c r="F725" s="766"/>
      <c r="G725" s="777"/>
      <c r="H725" s="228" t="str">
        <f t="shared" si="5"/>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c r="I725" s="157" t="s">
        <v>507</v>
      </c>
      <c r="J725" s="223"/>
      <c r="K725" s="223"/>
      <c r="L725" s="223"/>
      <c r="M725" s="223"/>
      <c r="N725" s="223"/>
      <c r="O725" s="223"/>
    </row>
    <row r="726" spans="1:17" ht="19.5" customHeight="1" x14ac:dyDescent="0.25">
      <c r="A726" s="277" t="s">
        <v>468</v>
      </c>
      <c r="B726" s="766"/>
      <c r="C726" s="766"/>
      <c r="D726" s="766"/>
      <c r="E726" s="766"/>
      <c r="F726" s="766"/>
      <c r="G726" s="777"/>
      <c r="H726" s="228" t="str">
        <f t="shared" si="5"/>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c r="I726" s="157" t="s">
        <v>507</v>
      </c>
      <c r="J726" s="223"/>
      <c r="K726" s="223"/>
      <c r="L726" s="223"/>
      <c r="M726" s="223"/>
      <c r="N726" s="223"/>
      <c r="O726" s="223"/>
    </row>
    <row r="727" spans="1:17" ht="19.5" customHeight="1" x14ac:dyDescent="0.25">
      <c r="A727" s="277" t="s">
        <v>469</v>
      </c>
      <c r="B727" s="766"/>
      <c r="C727" s="766"/>
      <c r="D727" s="766"/>
      <c r="E727" s="766"/>
      <c r="F727" s="766"/>
      <c r="G727" s="777"/>
      <c r="H727" s="228" t="str">
        <f t="shared" si="5"/>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c r="I727" s="157" t="s">
        <v>507</v>
      </c>
      <c r="J727" s="223"/>
      <c r="K727" s="223"/>
      <c r="L727" s="223"/>
      <c r="M727" s="223"/>
      <c r="N727" s="223"/>
      <c r="O727" s="223"/>
    </row>
    <row r="728" spans="1:17" ht="19.5" customHeight="1" x14ac:dyDescent="0.25">
      <c r="A728" s="277" t="s">
        <v>470</v>
      </c>
      <c r="B728" s="766"/>
      <c r="C728" s="766"/>
      <c r="D728" s="766"/>
      <c r="E728" s="766"/>
      <c r="F728" s="766"/>
      <c r="G728" s="777"/>
      <c r="H728" s="228" t="str">
        <f t="shared" si="5"/>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c r="I728" s="157" t="s">
        <v>507</v>
      </c>
      <c r="J728" s="223"/>
      <c r="K728" s="223"/>
      <c r="L728" s="223"/>
      <c r="M728" s="223"/>
      <c r="N728" s="223"/>
      <c r="O728" s="223"/>
    </row>
    <row r="729" spans="1:17" ht="19.5" customHeight="1" x14ac:dyDescent="0.25">
      <c r="A729" s="277" t="s">
        <v>471</v>
      </c>
      <c r="B729" s="766"/>
      <c r="C729" s="766"/>
      <c r="D729" s="766"/>
      <c r="E729" s="766"/>
      <c r="F729" s="766"/>
      <c r="G729" s="777"/>
      <c r="H729" s="228" t="str">
        <f t="shared" si="5"/>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c r="I729" s="157" t="s">
        <v>507</v>
      </c>
    </row>
    <row r="730" spans="1:17" ht="19.5" customHeight="1" x14ac:dyDescent="0.25">
      <c r="A730" s="277" t="s">
        <v>458</v>
      </c>
      <c r="B730" s="766"/>
      <c r="C730" s="766"/>
      <c r="D730" s="766"/>
      <c r="E730" s="766"/>
      <c r="F730" s="766"/>
      <c r="G730" s="777"/>
      <c r="H730" s="228" t="str">
        <f t="shared" si="5"/>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c r="I730" s="157" t="s">
        <v>507</v>
      </c>
    </row>
    <row r="731" spans="1:17" ht="19.5" customHeight="1" x14ac:dyDescent="0.25">
      <c r="A731" s="277" t="s">
        <v>459</v>
      </c>
      <c r="B731" s="766"/>
      <c r="C731" s="766"/>
      <c r="D731" s="766"/>
      <c r="E731" s="766"/>
      <c r="F731" s="766"/>
      <c r="G731" s="777"/>
      <c r="H731" s="228" t="str">
        <f t="shared" si="5"/>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c r="I731" s="157" t="s">
        <v>507</v>
      </c>
    </row>
    <row r="732" spans="1:17" ht="19.5" customHeight="1" x14ac:dyDescent="0.25">
      <c r="A732" s="277" t="s">
        <v>460</v>
      </c>
      <c r="B732" s="766"/>
      <c r="C732" s="766"/>
      <c r="D732" s="766"/>
      <c r="E732" s="766"/>
      <c r="F732" s="766"/>
      <c r="G732" s="777"/>
      <c r="H732" s="228" t="str">
        <f t="shared" si="5"/>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c r="I732" s="157" t="s">
        <v>507</v>
      </c>
    </row>
    <row r="733" spans="1:17" ht="19.5" customHeight="1" x14ac:dyDescent="0.25">
      <c r="A733" s="277" t="s">
        <v>461</v>
      </c>
      <c r="B733" s="766"/>
      <c r="C733" s="766"/>
      <c r="D733" s="766"/>
      <c r="E733" s="766"/>
      <c r="F733" s="766"/>
      <c r="G733" s="777"/>
      <c r="H733" s="228" t="str">
        <f t="shared" si="5"/>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c r="I733" s="157" t="s">
        <v>507</v>
      </c>
    </row>
    <row r="734" spans="1:17" ht="19.5" customHeight="1" x14ac:dyDescent="0.25">
      <c r="A734" s="277" t="s">
        <v>463</v>
      </c>
      <c r="B734" s="766"/>
      <c r="C734" s="766"/>
      <c r="D734" s="766"/>
      <c r="E734" s="766"/>
      <c r="F734" s="766"/>
      <c r="G734" s="777"/>
      <c r="H734" s="338" t="str">
        <f t="shared" si="5"/>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c r="I734" s="157" t="s">
        <v>507</v>
      </c>
    </row>
    <row r="735" spans="1:17" ht="19.5" customHeight="1" x14ac:dyDescent="0.25">
      <c r="A735" s="277" t="s">
        <v>464</v>
      </c>
      <c r="B735" s="773"/>
      <c r="C735" s="773"/>
      <c r="D735" s="773"/>
      <c r="E735" s="773"/>
      <c r="F735" s="773"/>
      <c r="G735" s="778"/>
      <c r="H735" s="228" t="str">
        <f t="shared" si="5"/>
        <v>Se completo el diseño del programa de incentivos a la conservación ambiental. Durante el 2022 se retroalimentó el programa con experiencias y trabajos en localidades con zonas rurales productivas y áreas de importancia estratégica para el abastecimiento hídrico de Bogotá, con alcaldes, juntas de acción comunal, asociaciones de acueductos veredales y organizaciones sociales. Y se concertó el programa con los habitantes rurales del D.C.</v>
      </c>
      <c r="I735" s="157" t="s">
        <v>507</v>
      </c>
    </row>
    <row r="736" spans="1:17" ht="18.75" customHeight="1" x14ac:dyDescent="0.25">
      <c r="A736" s="277" t="s">
        <v>466</v>
      </c>
      <c r="B736" s="772" t="s">
        <v>695</v>
      </c>
      <c r="C736" s="772" t="s">
        <v>696</v>
      </c>
      <c r="D736" s="772">
        <v>20</v>
      </c>
      <c r="E736" s="775">
        <v>426.8</v>
      </c>
      <c r="F736" s="775" t="e">
        <f>+#REF!</f>
        <v>#REF!</v>
      </c>
      <c r="G736" s="776" t="e">
        <f t="shared" ref="G736" si="9">+F736/E736</f>
        <v>#REF!</v>
      </c>
      <c r="H736" s="228" t="str">
        <f t="shared" si="5"/>
        <v>En enero de 2023 se inició la entrega de insumos para la implementacion de las herramientas de manejo de paisaje HMP.
En 2022, se suscribieron acuerdos  en 761.6 ha para aplicar Pago por Servicios Ambientales de importancia Hídrica (PSAH) así: 507,70ha en diciembre y 53,9ha en mayo; en las localidades de Usme, Sumapaz y Ciudad Bolívar.  Para su suscripción se realizaron visitas, identificación de áreas, tensionantes, verificación catastral y  acciones necesarias para reducir el riesgo de transformación a través de la implementación de herramientas de manejo del paisaje –HMP, verificación de presencia de cuerpos de agua naturales en los predios o en sus inmediaciones.
Se continua con la discusión en mesas técnico jurídicas, para la definición de las acciones a implementar en las áreas que se incorporarán durante el 2023 en el Distrito Capital con vision regional (Convenio Gobernacion).
Se firmó convenio con la Gobernación para la implementación de PSA en áreas ambientalmente estratégicas para el suministro de agua de Bogotá en zonas de influencia del páramo de Chingaza, páramo de Sumapaz  y embalse de Tominé.</v>
      </c>
      <c r="I736" s="157" t="s">
        <v>507</v>
      </c>
    </row>
    <row r="737" spans="1:9" ht="18.75" customHeight="1" x14ac:dyDescent="0.25">
      <c r="A737" s="277" t="s">
        <v>467</v>
      </c>
      <c r="B737" s="766"/>
      <c r="C737" s="766"/>
      <c r="D737" s="766"/>
      <c r="E737" s="766"/>
      <c r="F737" s="766"/>
      <c r="G737" s="777"/>
      <c r="H737" s="228" t="str">
        <f t="shared" si="5"/>
        <v>En enero de 2023 se inició la entrega de insumos para la implementacion de las herramientas de manejo de paisaje HMP.</v>
      </c>
      <c r="I737" s="157" t="s">
        <v>507</v>
      </c>
    </row>
    <row r="738" spans="1:9" ht="18.75" customHeight="1" x14ac:dyDescent="0.25">
      <c r="A738" s="277" t="s">
        <v>468</v>
      </c>
      <c r="B738" s="766"/>
      <c r="C738" s="766"/>
      <c r="D738" s="766"/>
      <c r="E738" s="766"/>
      <c r="F738" s="766"/>
      <c r="G738" s="777"/>
      <c r="H738" s="228" t="str">
        <f t="shared" si="5"/>
        <v>En marzo se realizó visita de seguimiento al predio Montebello, Localidad de Usme; encontrando que las áreas de conservación incluidas en el Acuerdo voluntario 01 de 2021, están en perfecto estado con lo que se da cumplimiento a lo pactado en el acuerdo.</v>
      </c>
      <c r="I738" s="157" t="s">
        <v>507</v>
      </c>
    </row>
    <row r="739" spans="1:9" ht="18.75" customHeight="1" x14ac:dyDescent="0.25">
      <c r="A739" s="277" t="s">
        <v>469</v>
      </c>
      <c r="B739" s="766"/>
      <c r="C739" s="766"/>
      <c r="D739" s="766"/>
      <c r="E739" s="766"/>
      <c r="F739" s="766"/>
      <c r="G739" s="777"/>
      <c r="H739" s="228" t="str">
        <f t="shared" si="5"/>
        <v xml:space="preserve">En abril de 2023, se llevaron a cabo 23 visitas de monitoreo y seguimiento de los acuerdos de conservación que, de acuerdo con la fecha de suscripción, deben recibir su incentivo entre mayo y junio. Durante cada visita se realizó la captura de información con AvenzaMaps y con Drone y se diligenciaron los formatos de “verificación y seguimiento de actividades”.
Se realizaron visitas de seguimiento y monitoreo para los desembolsos semestrales y en los análisis correspondientes para la generación de cartografía y construcción de informes. Igualmente se desarrollaron reuniones de concertación para la suscripción de acuerdos en mayo y se procedió con la actualización y revisión de los expedientes correspondientes para la suscripción de los acuerdos. 
Se programaron 10 reuniones de concertación para la vinculación de 19 predios con un área de 182,5 ha en conservación ( durante las cuales se presenta el detalle de cada Plan Predial Ambiental -PPA, imágenes del sobrevuelo con drone y se resolvieron las inquietudes de los postulantes) .A 2022 se suscribieron acuerdos de conservación con 761.6ha con Pago por Servicios Ambientales de importancia Hídrica PSAH en las localidades de Usme, Sumapaz y Ciudad Bolívar"
Durante abril de 2023 se realizó el análisis de las herramientas de manejo de paisaje HMP necesarias para cuatro predios de la localidad de Sumapaz visitados en marzo; definiendo la necesidad de implementar 500m de cercado eléctrico en zona de protección del recurso hídrico (humedal) y en el área límite entre la zona de preservación y la zona productiva, con el fin de impedir el ingreso de semovientes al área potencial de vinculación.
Se implementaron 240m de cercado tradicional en área límite entre la zona en preservación y la zona productiva, con el fin de impedir el ingreso de semovientes al área potencial de vinculación.
Se ha realizado diagnóstico de potencialidad de las veredas verificando potencial de cobertura vegetal, de predios y receptividad de la comunidad ante el programa. Simultáneamente, los profesionales de campo están realizando la gestión para poder determinar la situación jurídica de los predios.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v>
      </c>
      <c r="I739" s="157" t="s">
        <v>507</v>
      </c>
    </row>
    <row r="740" spans="1:9" ht="18.75" customHeight="1" x14ac:dyDescent="0.25">
      <c r="A740" s="277" t="s">
        <v>470</v>
      </c>
      <c r="B740" s="766"/>
      <c r="C740" s="766"/>
      <c r="D740" s="766"/>
      <c r="E740" s="766"/>
      <c r="F740" s="766"/>
      <c r="G740" s="777"/>
      <c r="H740" s="228" t="str">
        <f t="shared" si="5"/>
        <v xml:space="preserve">El 24 de mayo, se realizó la jornada de suscripción de acuerdos durante la cual se vincularon 219,8 ha en 11 acuerdos (8 en la localidad de Sumapaz, 2 en Usme y 1 en Chapinero). Además, en la primera quincena de junio se prevé firmar un acuerdo adicional, que aportará 18,6ha adicionales, para un total de 238,4 ha, queoo pendente por enfermedad de firmante del acuerdo.
También se llevaron a cabo siete visitas de monitoreo y seguimiento a los predios vinculados cuyos propietarios deben recibir su incentivo entre mayo y junio, conforme a la fecha de suscripción del acuerdo de conservación, Predios La Esmeralda La Esperanza Las Vegas; Los Colorados Santa Rosa; Las Sopas 19; La Casacada, Las Auras El Tesoro; Los Laures; EL Taller San Benito. Durante cada visita se realizó la captura de información con AvenzaMaps y con Drone y se diligenciaron los formatos de verificación y seguimiento de actividades. Adicionalmente, se avanzó con la elaboración del correspondiente informe de seguimiento al plan predial ambiental.
Se realizó en los municipios de Guatavita, la Calera, Fomeque, Guasca y Sesquilé con caracterizaciones prediales a beneficiarios interesados en participar en el programa Incentivos a la Conservación PSAH. Y en Guasca, Guatavita y fómeque se realizaron socializaciones con comunidades y asociaciones que se encuentran dentro de las microcuencas.
Adicionalmente en estos municipios se fue realizando visitas a predios potenciales con alto nivel de vegetación y que se encuentran dentro del área de importancia estratégica con la finalidad de presentarles el programa y conocer si se encontraban interesados en participar.
A 2022 se suscribieron acuerdos de conservación con 761.6ha con Pago por Servicios Ambientales de importancia Hídrica PSAH en las localidades de Usme, Sumapaz y Ciudad Bolívar"
Durante abril de 2023 se realizó el análisis de las herramientas de manejo de paisaje HMP necesarias para cuatro predios de la localidad de Sumapaz visitados en marzo; definiendo la necesidad de implementar 500m de cercado eléctrico en zona de protección del recurso hídrico (humedal) y en el área límite entre la zona de preservación y la zona productiva, con el fin de impedir el ingreso de semovientes al área potencial de vinculación.
Se implementaron 240m de cercado tradicional en área límite entre la zona en preservación y la zona productiva, con el fin de impedir el ingreso de semovientes al área potencial de vinculación.
Se ha realizado diagnóstico de potencialidad de las veredas verificando potencial de cobertura vegetal, de predios y receptividad de la comunidad ante el programa. Simultáneamente, los profesionales de campo están realizando la gestión para poder determinar la situación jurídica de los predios.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v>
      </c>
      <c r="I740" s="157" t="s">
        <v>507</v>
      </c>
    </row>
    <row r="741" spans="1:9" ht="18.75" customHeight="1" x14ac:dyDescent="0.25">
      <c r="A741" s="277" t="s">
        <v>471</v>
      </c>
      <c r="B741" s="766"/>
      <c r="C741" s="766"/>
      <c r="D741" s="766"/>
      <c r="E741" s="766"/>
      <c r="F741" s="766"/>
      <c r="G741" s="777"/>
      <c r="H741" s="228" t="str">
        <f t="shared" si="5"/>
        <v xml:space="preserve">El 27 de junio de 2023, se suscribieron ocho acuerdos de pago por servicios ambientales con 207 ha. Con la suscripción de estos acuerdos se superó la meta proyecto de inversión del cuatrenio, de 1000 ha, en 188,4ha adicionales.
Se realizaron visitas de monitoreo y seguimiento a los predios vinculados en 2021 y 2022 con desembolso de incentivo programado en junio. Se diligenciaron los formatos de “verificación y seguimiento de actividades” y el respectivo “informe de seguimiento al plan predial ambiental”. 
Para la implementación de estrategias de conservación ambiental y control de tensionantes, se realizó la entrega de insumos como soporte de implementación de herramientas de manejo de paisaje - HMP a predios con acuerdos suscritos en 2022 y se registra en cada Plan Predial Ambiental.
El PSAH ha sido implementado en los municipios de Guasca, Fómeque, Sesquilé, La Calera y Guatavita. Con actividades de presentación y socialización del programa, focalización de microcuencas, creación de bases de datos de contactos en todos los municipios. Socializaciones con las asociaciones y comunidades. Se solicitó la documentación pertinente para garantizar la viabilidad jurídica de las asociaciones y se han realizado caracterizaciones prediales.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v>
      </c>
      <c r="I741" s="157" t="s">
        <v>507</v>
      </c>
    </row>
    <row r="742" spans="1:9" ht="18.75" customHeight="1" x14ac:dyDescent="0.25">
      <c r="A742" s="277" t="s">
        <v>458</v>
      </c>
      <c r="B742" s="766"/>
      <c r="C742" s="766"/>
      <c r="D742" s="766"/>
      <c r="E742" s="766"/>
      <c r="F742" s="766"/>
      <c r="G742" s="777"/>
      <c r="H742" s="228" t="str">
        <f t="shared" si="5"/>
        <v xml:space="preserve">En julio no se formalizaron acuerdos teniendo en cuenta que en mayo se cumplió la magnitud de la meta con la firma de acuerdos de conservación en 426,8 hectáreas y a su vez, realizando el cumplimiento de la magnitud trazada en el cuatrienio de 1188,4 Has.
Se hicieron 22 visitas de asistencia técnica y de seguimiento a la implementación de HMP en los predios que recibieron insumos para la instalación de cercados y el enriquecimiento de cercas vivas existentes. Con los predios que finalizaron la instalación, se suscribió acta de cierre. En los restantes, se realizará una nueva visita para verificar la finalización exitosa de la actividad.
Se realizaron socializaciones en Guatavita, también en La Calera en donde la recepción de la comunidad al PSAH sigue siendo negativa, por ello se acordó realizar visitas predio a predio con el apoyo de la alcaldía y las asociaciones de las microcuencas. En Fómeque, se realizó empalme con la comunidad de la Microcuenca Río Caquinal que tiene un PSAH con la Gobernación de Cundinamarca y están interesados continuar.
Se realizaron veinte vistas de caracterización predial distribuidas así: Sesquilé (6), Guasca (2), Guatavita (2), La Calera (3) y Fómeque (7) y se avanzó en los informes de caracterización predial y documentación. Biocuenca avanzó en la revisión jurídica para los predios postulados de Sesquilé, Guasca y Guatavita. Se realizó diagnóstico rural participativo con 16 personas de la comunidad de Guatavita y se avanzó el Plan de Adecuación Ambiental Colectivo -PAAC- para este municipio. Los equipos de supervisión de la SDA y Gobernación avanzaron en la revisión del PAAC y la documentación jurídica del acuerdo de Sesquilé. Construcción del programa Distrital de Pago por Servicios Ambientales y lineamientos de política de PSA: se realizó taller para elaboración del árbol de problemas, se cuenta con documento preliminar de diagnóstico las los 2 instrumentos
En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v>
      </c>
      <c r="I742" s="157" t="s">
        <v>509</v>
      </c>
    </row>
    <row r="743" spans="1:9" ht="18.75" customHeight="1" x14ac:dyDescent="0.25">
      <c r="A743" s="277" t="s">
        <v>459</v>
      </c>
      <c r="B743" s="766"/>
      <c r="C743" s="766"/>
      <c r="D743" s="766"/>
      <c r="E743" s="766"/>
      <c r="F743" s="766"/>
      <c r="G743" s="777"/>
      <c r="H743" s="228" t="str">
        <f t="shared" si="5"/>
        <v>Durante el 2023, con la formalización y  firma de acuerdos de conservación, se aplicaron en 426,8 hectáreas los acuerdos y registros del pago por servicios ambientales.</v>
      </c>
      <c r="I743" s="157" t="s">
        <v>507</v>
      </c>
    </row>
    <row r="744" spans="1:9" ht="18.75" customHeight="1" x14ac:dyDescent="0.25">
      <c r="A744" s="277" t="s">
        <v>460</v>
      </c>
      <c r="B744" s="766"/>
      <c r="C744" s="766"/>
      <c r="D744" s="766"/>
      <c r="E744" s="766"/>
      <c r="F744" s="766"/>
      <c r="G744" s="777"/>
      <c r="H744" s="228" t="str">
        <f t="shared" si="5"/>
        <v xml:space="preserve">Esta meta actualmente ya se encuentra cumplida, ya que durante el 2023, con la firma de acuerdos de conservación en 426,8 hectáreas, se dio cumplimiento a la magnitud trazada en el cuatrienio (1188,4 Has), tal como se muestra a continuación:
*2023: Durante el mes de septiembre se realizó el seguimiento al cumplimiento da las acciones pactadas en los acuerdos de conservación y la verificación a la implementación de las herramientas de manejo del paisaje - HMP. Para cada visita de seguimiento realizada se generó el correspondiente informe.
En septiembre no se formalizaron acuerdos teniendo en cuenta que en mayo se cumplió la magnitud de la meta con la firma de acuerdos de conservación en 426,8 hectáreas y a su vez, realizando el cumplimiento de la magnitud trazada en el cuatrienio de 1188,4 Has.
A cerca de la consolidación del documento del Programa Distrital de PSA y la construcción de los lineamientos para una Política Distrital con enfoque regional de PSA se consolidó una versión para cada uno de los documentos, la revisión del árbol de problemas para los lineamientos de política y la construcción de la metodología de participación para ambos documentos.
Con respecto a la implementación de PSH en las áreas de importancia para el recurso hídrico en los municipios de Guasca, Fómeque, Sesquilé, La Calera y Guatavita, se realizó presentación y divulgación predio a predio, con (16) eventos dirigidos a comunidades de las microcuencas, con una asistencia total de 20 personas. Se realizaron 16 caracterizaciones prediales y se recopiló documentación jurídica. Se generaron informes de caracterización. En la Calera , en la microcuenca Pozo Hondo de la Nutria, se realizó un taller de Diagnóstico Rural Participativo (DRP) con 6 participantes y en el municipio de Fómeque en la microcuenca Rio Caquinal también se desarrolló el taller DRP con 16 participantes. Hubo avances en los planes de adecuación ambiental en las microcuencas: Quebrada El Potrero en Sesquilé (90%), Quebrada Lagunetas en Guatavita (65% ), Microcuenca Rio Chipatá en Guasca (60%)  y Microcuenca Pozo Hondo de la Nutria en La Calera, Cundinamarca (60%).
*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
</v>
      </c>
      <c r="I744" s="157" t="s">
        <v>507</v>
      </c>
    </row>
    <row r="745" spans="1:9" ht="18.75" customHeight="1" x14ac:dyDescent="0.25">
      <c r="A745" s="277" t="s">
        <v>461</v>
      </c>
      <c r="B745" s="766"/>
      <c r="C745" s="766"/>
      <c r="D745" s="766"/>
      <c r="E745" s="766"/>
      <c r="F745" s="766"/>
      <c r="G745" s="777"/>
      <c r="H745" s="228" t="str">
        <f t="shared" si="5"/>
        <v>Esta meta actualmente ya se encuentra cumplida, ya que durante el 2023, con la firma de acuerdos de conservación en 426,8 hectáreas, se dio cumplimiento a la magnitud trazada en el cuatrienio.
*2023: Se realizaron 20 visitas de monitoreo y seguimiento a 31 predios vinculados al programa PSA, con el propósito de generar los informes técnicos de monitoreo para desembolsos de los incentivos en noviembre y diciembre 2023. En el programa PSAH Incentivos a la conservación para el mes de octubre en el municipio de Sesquilé en la microcuenca El Potrero, se avanzó en la elaboración de un 100% del documento del Plan de adecuación ambiental. 
En  Guasca microcuenca Rio Chipatá, se avanzó con la elaboración del documento denominado Plan de Adecuación Ambiental en un 95%, se realizó la elaboración de los 6 informes de caracterización aprobados por las supervisiones, los cuales se encuentran en revisión de la Dirección del programa. 
En el municipio de La Calera, en la microcuenca Pozo Hondo de la nutria, se avanzó con la elaboración del Plan de adecuación Ambiental en un 60% y se avanzó con  dos informes de caracterización de los predios aprobados jurídicamente por las supervisiones, los cuales están pendientes por revisión de la dirección del programa denominado Plan de adecuación ambiental colectivo en un 75% y con la elaboración de 5 informes de caracterización de los predios aprobados jurídicamente por las supervisiones los cuales se encuentran pendientes por revisión de la dirección del programa. 
En el municipio de Guatavita en la microcuenca Quebrada Lagunetas se mantiene el porcentaje del 65% en la elaboración del PAAC. 
*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v>
      </c>
      <c r="I745" s="157" t="s">
        <v>507</v>
      </c>
    </row>
    <row r="746" spans="1:9" ht="18.75" customHeight="1" x14ac:dyDescent="0.25">
      <c r="A746" s="277" t="s">
        <v>463</v>
      </c>
      <c r="B746" s="766"/>
      <c r="C746" s="766"/>
      <c r="D746" s="766"/>
      <c r="E746" s="766"/>
      <c r="F746" s="766"/>
      <c r="G746" s="777"/>
      <c r="H746" s="338" t="str">
        <f t="shared" si="5"/>
        <v>Esta meta actualmente ya se encuentra cumplida, ya que durante el 2023, con la firma de acuerdos de conservación en 426,8 hectáreas, se dio cumplimiento a la magnitud trazada en el cuatrienio (1188,4 Has), tal como se muestra a continuación:
En Bogotá en noviembre de 2023; se realizaron dos visitas por predios a 3 acuerdos de conservación, donde de se verificó la finalización del 100% de la implementación de las HMP concertadas, de conformidad con los parámetros establecidos en el anexo técnico y evidenciado que las herramientas de aislamiento cumplen con el objetivo para el cual se planteó, y se suscribió acta de cierre. Con lo anterior, entre enero a 28 de noviembre de 2023 se realizaron 62 visitas de acompañamiento y de seguimiento técnico a la implementación de las Herramientas de Manejo de Paisaje - HMP a 31 predios con acuerdos de conservación firmados. 
En Bogotá D.C., se logró la meta en mayo de 2023 - última fecha de firma de acuerdos con 1.188,4ha bajo acuerdos de conservación y 48 acuerdos de conservación. 
En el marco del desarrollo del Programa Distrital de Pago por Servicios Ambientales Hídricos -PSAH, se avanzó en la consolidación del documento del Programa Distrital de PSA y en la construcción de los lineamientos para una Política Distrital de PSA con enfoque regional a través de 4 reuniones entre el equipo PNUD y SDA para revisión de los documentos propuestos.
En Bogotá región, se suscribieron cuatro (4) Acuerdos Colectivos de Pagos por Servicios Ambientales (PSA) de regulación y calidad hídrica, en los municipios de Sesquilé, Guasca, La Calera y Guatavita, en 487.3 has, zonas cercanas al páramo de Chingaza y el embalse de Tominé, áreas declaradas de importancia estratégica ya que proveen de agua al Distrito Capital.
*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v>
      </c>
      <c r="I746" s="157" t="s">
        <v>507</v>
      </c>
    </row>
    <row r="747" spans="1:9" ht="18.75" customHeight="1" x14ac:dyDescent="0.25">
      <c r="A747" s="277" t="s">
        <v>464</v>
      </c>
      <c r="B747" s="773"/>
      <c r="C747" s="773"/>
      <c r="D747" s="773"/>
      <c r="E747" s="773"/>
      <c r="F747" s="773"/>
      <c r="G747" s="778"/>
      <c r="H747" s="228" t="str">
        <f t="shared" si="5"/>
        <v>Esta meta actualmente ya se encuentra cumplida, ya que durante el 2023, con la firma de acuerdos de conservación en 426,8 hectáreas, se dio cumplimiento a la magnitud trazada en el cuatrienio (1188,4 Has), tal como se muestra a continuación:
En Bogotá en noviembre de 2023; se realizaron dos visitas por predios a 3 acuerdos de conservación, donde de se verificó la finalización del 100% de la implementación de las HMP concertadas, de conformidad con los parámetros establecidos en el anexo técnico y evidenciado que las herramientas de aislamiento cumplen con el objetivo para el cual se planteó, y se suscribió acta de cierre. Con lo anterior, entre enero a 28 de noviembre de 2023 se realizaron 62 visitas de acompañamiento y de seguimiento técnico a la implementación de las Herramientas de Manejo de Paisaje - HMP a 31 predios con acuerdos de conservación firmados. 
En Bogotá D.C., se logró la meta en mayo de 2023 - última fecha de firma de acuerdos con 1.188,4ha bajo acuerdos de conservación y 48 acuerdos de conservación. 
En el marco del desarrollo del Programa Distrital de Pago por Servicios Ambientales Hídricos -PSAH, se avanzó en la consolidación del documento del Programa Distrital de PSA y en la construcción de los lineamientos para una Política Distrital de PSA con enfoque regional a través de 4 reuniones entre el equipo PNUD y SDA para revisión de los documentos propuestos.
En Bogotá región, se suscribieron cuatro (4) Acuerdos Colectivos de Pagos por Servicios Ambientales (PSA) de regulación y calidad hídrica, en los municipios de Sesquilé, Guasca, La Calera y Guatavita, en 487.3 has, zonas cercanas al páramo de Chingaza y el embalse de Tominé, áreas declaradas de importancia estratégica ya que proveen de agua al Distrito Capital.
* 2021-2022, se suscribieron acuerdos en 761.6 ha para aplicar Pago por Servicios Ambientales de importancia Hídrica (PSAH) 
Se firmó convenio con la Gobernación para la implementación de PSA en áreas ambientalmente estratégicas para el suministro de agua de Bogotá en zonas de influencia del páramo de Chingaza, páramo de Sumapaz y embalse de Tominé.</v>
      </c>
      <c r="I747" s="157" t="s">
        <v>507</v>
      </c>
    </row>
    <row r="748" spans="1:9" ht="18.75" customHeight="1" x14ac:dyDescent="0.25"/>
    <row r="749" spans="1:9" ht="14.25" hidden="1" customHeight="1" x14ac:dyDescent="0.25">
      <c r="A749" s="759" t="s">
        <v>705</v>
      </c>
      <c r="B749" s="687"/>
      <c r="C749" s="687"/>
      <c r="D749" s="687"/>
      <c r="E749" s="687"/>
      <c r="F749" s="687"/>
      <c r="G749" s="687"/>
      <c r="H749" s="730"/>
    </row>
    <row r="750" spans="1:9" ht="60.75" hidden="1" customHeight="1" x14ac:dyDescent="0.25">
      <c r="A750" s="214" t="s">
        <v>29</v>
      </c>
      <c r="B750" s="195" t="s">
        <v>678</v>
      </c>
      <c r="C750" s="195" t="s">
        <v>479</v>
      </c>
      <c r="D750" s="195" t="s">
        <v>641</v>
      </c>
      <c r="E750" s="195" t="s">
        <v>706</v>
      </c>
      <c r="F750" s="195" t="s">
        <v>707</v>
      </c>
      <c r="G750" s="195" t="s">
        <v>708</v>
      </c>
      <c r="H750" s="215" t="s">
        <v>649</v>
      </c>
    </row>
    <row r="751" spans="1:9" ht="14.25" hidden="1" customHeight="1" x14ac:dyDescent="0.25">
      <c r="A751" s="187" t="s">
        <v>466</v>
      </c>
      <c r="B751" s="188"/>
      <c r="C751" s="188"/>
      <c r="D751" s="188"/>
      <c r="E751" s="188"/>
      <c r="F751" s="188"/>
      <c r="G751" s="188" t="e">
        <v>#DIV/0!</v>
      </c>
      <c r="H751" s="189"/>
    </row>
    <row r="752" spans="1:9" ht="14.25" hidden="1" customHeight="1" x14ac:dyDescent="0.25">
      <c r="A752" s="187" t="s">
        <v>467</v>
      </c>
      <c r="B752" s="188"/>
      <c r="C752" s="188"/>
      <c r="D752" s="188"/>
      <c r="E752" s="188"/>
      <c r="F752" s="188"/>
      <c r="G752" s="188" t="e">
        <v>#DIV/0!</v>
      </c>
      <c r="H752" s="189"/>
    </row>
    <row r="753" spans="1:29" ht="14.25" hidden="1" customHeight="1" x14ac:dyDescent="0.25">
      <c r="A753" s="187" t="s">
        <v>468</v>
      </c>
      <c r="B753" s="188"/>
      <c r="C753" s="188"/>
      <c r="D753" s="188"/>
      <c r="E753" s="188"/>
      <c r="F753" s="188"/>
      <c r="G753" s="188" t="e">
        <v>#DIV/0!</v>
      </c>
      <c r="H753" s="189"/>
    </row>
    <row r="754" spans="1:29" ht="14.25" hidden="1" customHeight="1" x14ac:dyDescent="0.25">
      <c r="A754" s="187" t="s">
        <v>469</v>
      </c>
      <c r="B754" s="188"/>
      <c r="C754" s="188"/>
      <c r="D754" s="188"/>
      <c r="E754" s="188"/>
      <c r="F754" s="188"/>
      <c r="G754" s="188" t="e">
        <v>#DIV/0!</v>
      </c>
      <c r="H754" s="189"/>
    </row>
    <row r="755" spans="1:29" ht="14.25" hidden="1" customHeight="1" x14ac:dyDescent="0.25">
      <c r="A755" s="187" t="s">
        <v>470</v>
      </c>
      <c r="B755" s="188"/>
      <c r="C755" s="188"/>
      <c r="D755" s="188"/>
      <c r="E755" s="188"/>
      <c r="F755" s="188"/>
      <c r="G755" s="188" t="e">
        <v>#DIV/0!</v>
      </c>
      <c r="H755" s="189"/>
    </row>
    <row r="756" spans="1:29" ht="14.25" hidden="1" customHeight="1" x14ac:dyDescent="0.25">
      <c r="A756" s="187" t="s">
        <v>471</v>
      </c>
      <c r="B756" s="188"/>
      <c r="C756" s="188"/>
      <c r="D756" s="188"/>
      <c r="E756" s="188"/>
      <c r="F756" s="188"/>
      <c r="G756" s="188" t="e">
        <v>#DIV/0!</v>
      </c>
      <c r="H756" s="189"/>
    </row>
    <row r="757" spans="1:29" ht="14.25" hidden="1" customHeight="1" x14ac:dyDescent="0.25">
      <c r="A757" s="187" t="s">
        <v>458</v>
      </c>
      <c r="B757" s="188"/>
      <c r="C757" s="188"/>
      <c r="D757" s="188"/>
      <c r="E757" s="188"/>
      <c r="F757" s="188"/>
      <c r="G757" s="188" t="e">
        <v>#DIV/0!</v>
      </c>
      <c r="H757" s="189"/>
    </row>
    <row r="758" spans="1:29" ht="14.25" hidden="1" customHeight="1" x14ac:dyDescent="0.25">
      <c r="A758" s="187" t="s">
        <v>459</v>
      </c>
      <c r="B758" s="188"/>
      <c r="C758" s="188"/>
      <c r="D758" s="188"/>
      <c r="E758" s="188"/>
      <c r="F758" s="188"/>
      <c r="G758" s="188" t="e">
        <v>#DIV/0!</v>
      </c>
      <c r="H758" s="189"/>
    </row>
    <row r="759" spans="1:29" ht="14.25" hidden="1" customHeight="1" x14ac:dyDescent="0.25">
      <c r="A759" s="187" t="s">
        <v>460</v>
      </c>
      <c r="B759" s="188"/>
      <c r="C759" s="188"/>
      <c r="D759" s="188"/>
      <c r="E759" s="188"/>
      <c r="F759" s="188"/>
      <c r="G759" s="188" t="e">
        <v>#DIV/0!</v>
      </c>
      <c r="H759" s="189"/>
    </row>
    <row r="760" spans="1:29" ht="14.25" hidden="1" customHeight="1" x14ac:dyDescent="0.25">
      <c r="A760" s="187" t="s">
        <v>461</v>
      </c>
      <c r="B760" s="188"/>
      <c r="C760" s="188"/>
      <c r="D760" s="188"/>
      <c r="E760" s="188"/>
      <c r="F760" s="188"/>
      <c r="G760" s="188" t="e">
        <v>#DIV/0!</v>
      </c>
      <c r="H760" s="189"/>
    </row>
    <row r="761" spans="1:29" ht="14.25" hidden="1" customHeight="1" x14ac:dyDescent="0.25">
      <c r="A761" s="187" t="s">
        <v>463</v>
      </c>
      <c r="B761" s="188"/>
      <c r="C761" s="188"/>
      <c r="D761" s="188"/>
      <c r="E761" s="188"/>
      <c r="F761" s="188"/>
      <c r="G761" s="188" t="e">
        <v>#DIV/0!</v>
      </c>
      <c r="H761" s="189"/>
    </row>
    <row r="762" spans="1:29" ht="14.25" hidden="1" customHeight="1" thickBot="1" x14ac:dyDescent="0.3">
      <c r="A762" s="191" t="s">
        <v>464</v>
      </c>
      <c r="B762" s="216"/>
      <c r="C762" s="216"/>
      <c r="D762" s="216"/>
      <c r="E762" s="216"/>
      <c r="F762" s="216"/>
      <c r="G762" s="216" t="e">
        <v>#DIV/0!</v>
      </c>
      <c r="H762" s="254"/>
    </row>
    <row r="763" spans="1:29" ht="14.25" customHeight="1" x14ac:dyDescent="0.25">
      <c r="A763" s="223"/>
      <c r="B763" s="223"/>
      <c r="C763" s="223"/>
      <c r="D763" s="223"/>
      <c r="E763" s="223"/>
      <c r="F763" s="223"/>
      <c r="G763" s="223"/>
      <c r="H763" s="223"/>
    </row>
    <row r="764" spans="1:29" ht="14.25" customHeight="1" x14ac:dyDescent="0.25">
      <c r="A764" s="278" t="s">
        <v>186</v>
      </c>
      <c r="B764" s="279"/>
      <c r="C764" s="279"/>
      <c r="D764" s="279"/>
      <c r="E764" s="280"/>
      <c r="F764" s="280"/>
      <c r="G764" s="280"/>
      <c r="H764" s="280"/>
      <c r="I764" s="280" t="s">
        <v>507</v>
      </c>
      <c r="J764" s="280"/>
      <c r="K764" s="280"/>
      <c r="L764" s="280"/>
      <c r="M764" s="280"/>
      <c r="N764" s="280"/>
      <c r="O764" s="280"/>
      <c r="P764" s="280"/>
      <c r="Q764" s="280"/>
      <c r="R764" s="280"/>
      <c r="S764" s="280"/>
      <c r="T764" s="280"/>
      <c r="U764" s="280"/>
      <c r="V764" s="280"/>
      <c r="W764" s="280"/>
      <c r="X764" s="279"/>
      <c r="Y764" s="279"/>
      <c r="Z764" s="279"/>
      <c r="AA764" s="279"/>
      <c r="AB764" s="279"/>
      <c r="AC764" s="279"/>
    </row>
    <row r="765" spans="1:29" ht="14.25" customHeight="1" x14ac:dyDescent="0.25">
      <c r="A765" s="169" t="s">
        <v>188</v>
      </c>
      <c r="B765" s="723" t="s">
        <v>189</v>
      </c>
      <c r="C765" s="665"/>
      <c r="D765" s="665"/>
      <c r="E765" s="665"/>
      <c r="F765" s="665"/>
      <c r="G765" s="665"/>
      <c r="H765" s="666"/>
      <c r="I765" s="724" t="s">
        <v>190</v>
      </c>
      <c r="J765" s="665"/>
      <c r="K765" s="665"/>
      <c r="L765" s="665"/>
      <c r="M765" s="665"/>
      <c r="N765" s="665"/>
      <c r="O765" s="666"/>
      <c r="P765" s="168"/>
      <c r="Q765" s="168"/>
      <c r="R765" s="168"/>
      <c r="S765" s="168"/>
      <c r="T765" s="168"/>
      <c r="U765" s="168"/>
      <c r="V765" s="281"/>
      <c r="W765" s="165"/>
      <c r="X765" s="165"/>
      <c r="Y765" s="165"/>
      <c r="Z765" s="165"/>
      <c r="AA765" s="165"/>
      <c r="AB765" s="165"/>
      <c r="AC765" s="165"/>
    </row>
    <row r="766" spans="1:29" ht="14.25" customHeight="1" x14ac:dyDescent="0.25">
      <c r="A766" s="170">
        <v>13</v>
      </c>
      <c r="B766" s="725" t="s">
        <v>191</v>
      </c>
      <c r="C766" s="665"/>
      <c r="D766" s="665"/>
      <c r="E766" s="665"/>
      <c r="F766" s="665"/>
      <c r="G766" s="665"/>
      <c r="H766" s="666"/>
      <c r="I766" s="725" t="s">
        <v>192</v>
      </c>
      <c r="J766" s="665"/>
      <c r="K766" s="665"/>
      <c r="L766" s="665"/>
      <c r="M766" s="665"/>
      <c r="N766" s="665"/>
      <c r="O766" s="666"/>
      <c r="P766" s="168"/>
      <c r="Q766" s="168"/>
      <c r="R766" s="168"/>
      <c r="S766" s="168"/>
      <c r="T766" s="168"/>
      <c r="U766" s="168"/>
      <c r="V766" s="281"/>
      <c r="W766" s="165"/>
      <c r="X766" s="165"/>
      <c r="Y766" s="165"/>
      <c r="Z766" s="165"/>
      <c r="AA766" s="165"/>
      <c r="AB766" s="165"/>
      <c r="AC766" s="165"/>
    </row>
    <row r="767" spans="1:29" ht="14.25" customHeight="1" x14ac:dyDescent="0.25">
      <c r="A767" s="170">
        <v>14</v>
      </c>
      <c r="B767" s="725" t="s">
        <v>193</v>
      </c>
      <c r="C767" s="665"/>
      <c r="D767" s="665"/>
      <c r="E767" s="665"/>
      <c r="F767" s="665"/>
      <c r="G767" s="665"/>
      <c r="H767" s="666"/>
      <c r="I767" s="726" t="s">
        <v>194</v>
      </c>
      <c r="J767" s="665"/>
      <c r="K767" s="665"/>
      <c r="L767" s="665"/>
      <c r="M767" s="665"/>
      <c r="N767" s="665"/>
      <c r="O767" s="666"/>
      <c r="P767" s="168"/>
      <c r="Q767" s="168"/>
      <c r="R767" s="168"/>
      <c r="S767" s="168"/>
      <c r="T767" s="168"/>
      <c r="U767" s="168"/>
      <c r="V767" s="281"/>
      <c r="W767" s="165"/>
      <c r="X767" s="165"/>
      <c r="Y767" s="165"/>
      <c r="Z767" s="165"/>
      <c r="AA767" s="165"/>
      <c r="AB767" s="165"/>
      <c r="AC767" s="165"/>
    </row>
  </sheetData>
  <mergeCells count="282">
    <mergeCell ref="A749:H749"/>
    <mergeCell ref="B765:H765"/>
    <mergeCell ref="I765:O765"/>
    <mergeCell ref="B766:H766"/>
    <mergeCell ref="I766:O766"/>
    <mergeCell ref="B767:H767"/>
    <mergeCell ref="I767:O767"/>
    <mergeCell ref="B736:B747"/>
    <mergeCell ref="C736:C747"/>
    <mergeCell ref="D736:D747"/>
    <mergeCell ref="E736:E747"/>
    <mergeCell ref="F736:F747"/>
    <mergeCell ref="G736:G747"/>
    <mergeCell ref="B724:B735"/>
    <mergeCell ref="C724:C735"/>
    <mergeCell ref="D724:D735"/>
    <mergeCell ref="E724:E735"/>
    <mergeCell ref="F724:F735"/>
    <mergeCell ref="G724:G735"/>
    <mergeCell ref="B712:B723"/>
    <mergeCell ref="C712:C723"/>
    <mergeCell ref="D712:D723"/>
    <mergeCell ref="E712:E723"/>
    <mergeCell ref="F712:F723"/>
    <mergeCell ref="G712:G723"/>
    <mergeCell ref="B700:B711"/>
    <mergeCell ref="C700:C711"/>
    <mergeCell ref="D700:D711"/>
    <mergeCell ref="E700:E711"/>
    <mergeCell ref="F700:F711"/>
    <mergeCell ref="G700:G711"/>
    <mergeCell ref="A686:H686"/>
    <mergeCell ref="B688:B699"/>
    <mergeCell ref="C688:C699"/>
    <mergeCell ref="D688:D699"/>
    <mergeCell ref="E688:E699"/>
    <mergeCell ref="F688:F699"/>
    <mergeCell ref="G688:G699"/>
    <mergeCell ref="B673:B684"/>
    <mergeCell ref="C673:C684"/>
    <mergeCell ref="D673:D684"/>
    <mergeCell ref="E673:E684"/>
    <mergeCell ref="F673:F684"/>
    <mergeCell ref="G673:G684"/>
    <mergeCell ref="B661:B672"/>
    <mergeCell ref="C661:C672"/>
    <mergeCell ref="D661:D672"/>
    <mergeCell ref="E661:E672"/>
    <mergeCell ref="F661:F672"/>
    <mergeCell ref="G661:G672"/>
    <mergeCell ref="B649:B660"/>
    <mergeCell ref="C649:C660"/>
    <mergeCell ref="D649:D660"/>
    <mergeCell ref="E649:E660"/>
    <mergeCell ref="F649:F660"/>
    <mergeCell ref="G649:G660"/>
    <mergeCell ref="B637:B648"/>
    <mergeCell ref="C637:C648"/>
    <mergeCell ref="D637:D648"/>
    <mergeCell ref="E637:E648"/>
    <mergeCell ref="F637:F648"/>
    <mergeCell ref="G637:G648"/>
    <mergeCell ref="A623:H623"/>
    <mergeCell ref="B625:B636"/>
    <mergeCell ref="C625:C636"/>
    <mergeCell ref="D625:D636"/>
    <mergeCell ref="E625:E636"/>
    <mergeCell ref="F625:F636"/>
    <mergeCell ref="G625:G636"/>
    <mergeCell ref="B608:B619"/>
    <mergeCell ref="C608:C619"/>
    <mergeCell ref="D608:D619"/>
    <mergeCell ref="E608:E619"/>
    <mergeCell ref="F608:F619"/>
    <mergeCell ref="G608:G619"/>
    <mergeCell ref="B596:B607"/>
    <mergeCell ref="C596:C607"/>
    <mergeCell ref="D596:D607"/>
    <mergeCell ref="E596:E607"/>
    <mergeCell ref="F596:F607"/>
    <mergeCell ref="G596:G607"/>
    <mergeCell ref="B584:B595"/>
    <mergeCell ref="C584:C595"/>
    <mergeCell ref="D584:D595"/>
    <mergeCell ref="E584:E595"/>
    <mergeCell ref="F584:F595"/>
    <mergeCell ref="G584:G595"/>
    <mergeCell ref="B572:B583"/>
    <mergeCell ref="C572:C583"/>
    <mergeCell ref="D572:D583"/>
    <mergeCell ref="E572:E583"/>
    <mergeCell ref="F572:F583"/>
    <mergeCell ref="G572:G583"/>
    <mergeCell ref="B552:B557"/>
    <mergeCell ref="A558:H558"/>
    <mergeCell ref="B560:B571"/>
    <mergeCell ref="C560:C571"/>
    <mergeCell ref="D560:D571"/>
    <mergeCell ref="E560:E571"/>
    <mergeCell ref="F560:F571"/>
    <mergeCell ref="G560:G571"/>
    <mergeCell ref="B516:B527"/>
    <mergeCell ref="C516:C527"/>
    <mergeCell ref="D516:D527"/>
    <mergeCell ref="A529:G529"/>
    <mergeCell ref="A544:H544"/>
    <mergeCell ref="B546:B551"/>
    <mergeCell ref="B492:B503"/>
    <mergeCell ref="C492:C503"/>
    <mergeCell ref="D492:D503"/>
    <mergeCell ref="B504:B515"/>
    <mergeCell ref="C504:C515"/>
    <mergeCell ref="D504:D515"/>
    <mergeCell ref="A466:G466"/>
    <mergeCell ref="B468:B479"/>
    <mergeCell ref="C468:C479"/>
    <mergeCell ref="D468:D479"/>
    <mergeCell ref="B480:B491"/>
    <mergeCell ref="C480:C491"/>
    <mergeCell ref="D480:D491"/>
    <mergeCell ref="B441:B452"/>
    <mergeCell ref="C441:C452"/>
    <mergeCell ref="D441:D452"/>
    <mergeCell ref="B453:B464"/>
    <mergeCell ref="C453:C464"/>
    <mergeCell ref="D453:D464"/>
    <mergeCell ref="B417:B428"/>
    <mergeCell ref="C417:C428"/>
    <mergeCell ref="D417:D428"/>
    <mergeCell ref="B429:B440"/>
    <mergeCell ref="C429:C440"/>
    <mergeCell ref="D429:D440"/>
    <mergeCell ref="B390:B401"/>
    <mergeCell ref="C390:C401"/>
    <mergeCell ref="D390:D401"/>
    <mergeCell ref="A403:G403"/>
    <mergeCell ref="B405:B416"/>
    <mergeCell ref="C405:C416"/>
    <mergeCell ref="D405:D416"/>
    <mergeCell ref="B366:B377"/>
    <mergeCell ref="C366:C377"/>
    <mergeCell ref="D366:D377"/>
    <mergeCell ref="B378:B389"/>
    <mergeCell ref="C378:C389"/>
    <mergeCell ref="D378:D389"/>
    <mergeCell ref="B342:B353"/>
    <mergeCell ref="C342:C353"/>
    <mergeCell ref="D342:D353"/>
    <mergeCell ref="B354:B365"/>
    <mergeCell ref="C354:C365"/>
    <mergeCell ref="D354:D365"/>
    <mergeCell ref="B328:B339"/>
    <mergeCell ref="C328:C333"/>
    <mergeCell ref="D328:D333"/>
    <mergeCell ref="C334:C339"/>
    <mergeCell ref="D334:D339"/>
    <mergeCell ref="A340:G340"/>
    <mergeCell ref="A292:N292"/>
    <mergeCell ref="A308:G308"/>
    <mergeCell ref="B310:B327"/>
    <mergeCell ref="C310:C315"/>
    <mergeCell ref="D310:D315"/>
    <mergeCell ref="C316:C321"/>
    <mergeCell ref="D316:D321"/>
    <mergeCell ref="C322:C327"/>
    <mergeCell ref="D322:D327"/>
    <mergeCell ref="B279:B290"/>
    <mergeCell ref="C279:C290"/>
    <mergeCell ref="D279:D290"/>
    <mergeCell ref="E279:E290"/>
    <mergeCell ref="F279:F290"/>
    <mergeCell ref="G279:G290"/>
    <mergeCell ref="B267:B278"/>
    <mergeCell ref="C267:C278"/>
    <mergeCell ref="D267:D278"/>
    <mergeCell ref="E267:E278"/>
    <mergeCell ref="F267:F278"/>
    <mergeCell ref="G267:G278"/>
    <mergeCell ref="F243:F254"/>
    <mergeCell ref="G243:G254"/>
    <mergeCell ref="C255:C266"/>
    <mergeCell ref="D255:D266"/>
    <mergeCell ref="E255:E266"/>
    <mergeCell ref="F255:F266"/>
    <mergeCell ref="G255:G266"/>
    <mergeCell ref="A229:N229"/>
    <mergeCell ref="B231:B266"/>
    <mergeCell ref="C231:C242"/>
    <mergeCell ref="D231:D242"/>
    <mergeCell ref="E231:E242"/>
    <mergeCell ref="F231:F242"/>
    <mergeCell ref="G231:G242"/>
    <mergeCell ref="C243:C254"/>
    <mergeCell ref="D243:D254"/>
    <mergeCell ref="E243:E254"/>
    <mergeCell ref="B216:B227"/>
    <mergeCell ref="C216:C227"/>
    <mergeCell ref="D216:D227"/>
    <mergeCell ref="E216:E227"/>
    <mergeCell ref="F216:F227"/>
    <mergeCell ref="G216:G227"/>
    <mergeCell ref="B204:B215"/>
    <mergeCell ref="C204:C215"/>
    <mergeCell ref="D204:D215"/>
    <mergeCell ref="E204:E215"/>
    <mergeCell ref="F204:F215"/>
    <mergeCell ref="G204:G215"/>
    <mergeCell ref="F180:F191"/>
    <mergeCell ref="G180:G191"/>
    <mergeCell ref="C192:C203"/>
    <mergeCell ref="D192:D203"/>
    <mergeCell ref="E192:E203"/>
    <mergeCell ref="F192:F203"/>
    <mergeCell ref="G192:G203"/>
    <mergeCell ref="A166:N166"/>
    <mergeCell ref="B168:B203"/>
    <mergeCell ref="C168:C179"/>
    <mergeCell ref="D168:D179"/>
    <mergeCell ref="E168:E179"/>
    <mergeCell ref="F168:F179"/>
    <mergeCell ref="G168:G179"/>
    <mergeCell ref="C180:C191"/>
    <mergeCell ref="D180:D191"/>
    <mergeCell ref="E180:E191"/>
    <mergeCell ref="B152:B163"/>
    <mergeCell ref="C152:C163"/>
    <mergeCell ref="D152:D163"/>
    <mergeCell ref="E152:E163"/>
    <mergeCell ref="F152:F163"/>
    <mergeCell ref="G152:G163"/>
    <mergeCell ref="B140:B151"/>
    <mergeCell ref="C140:C151"/>
    <mergeCell ref="D140:D151"/>
    <mergeCell ref="E140:E151"/>
    <mergeCell ref="F140:F151"/>
    <mergeCell ref="G140:G151"/>
    <mergeCell ref="F116:F127"/>
    <mergeCell ref="G116:G127"/>
    <mergeCell ref="C128:C139"/>
    <mergeCell ref="D128:D139"/>
    <mergeCell ref="E128:E139"/>
    <mergeCell ref="F128:F139"/>
    <mergeCell ref="G128:G139"/>
    <mergeCell ref="A102:N102"/>
    <mergeCell ref="B104:B139"/>
    <mergeCell ref="C104:C115"/>
    <mergeCell ref="D104:D115"/>
    <mergeCell ref="E104:E115"/>
    <mergeCell ref="F104:F115"/>
    <mergeCell ref="G104:G115"/>
    <mergeCell ref="C116:C127"/>
    <mergeCell ref="D116:D127"/>
    <mergeCell ref="E116:E127"/>
    <mergeCell ref="D90:D95"/>
    <mergeCell ref="E90:E95"/>
    <mergeCell ref="B96:B101"/>
    <mergeCell ref="C96:C101"/>
    <mergeCell ref="D96:D101"/>
    <mergeCell ref="E96:E101"/>
    <mergeCell ref="A61:H61"/>
    <mergeCell ref="A76:N76"/>
    <mergeCell ref="B78:B95"/>
    <mergeCell ref="C78:C83"/>
    <mergeCell ref="D78:D83"/>
    <mergeCell ref="E78:E83"/>
    <mergeCell ref="C84:C89"/>
    <mergeCell ref="D84:D89"/>
    <mergeCell ref="E84:E89"/>
    <mergeCell ref="C90:C95"/>
    <mergeCell ref="A5:B5"/>
    <mergeCell ref="C5:N5"/>
    <mergeCell ref="A7:H7"/>
    <mergeCell ref="A16:H16"/>
    <mergeCell ref="A31:H31"/>
    <mergeCell ref="A46:H46"/>
    <mergeCell ref="A1:B3"/>
    <mergeCell ref="C1:N1"/>
    <mergeCell ref="C2:N2"/>
    <mergeCell ref="C3:G3"/>
    <mergeCell ref="H3:N3"/>
    <mergeCell ref="A4:B4"/>
    <mergeCell ref="C4:N4"/>
  </mergeCells>
  <pageMargins left="0.7" right="0.7" top="0.75" bottom="0.75" header="0" footer="0"/>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0"/>
  <sheetViews>
    <sheetView topLeftCell="A21" workbookViewId="0">
      <selection activeCell="F38" sqref="F38"/>
    </sheetView>
  </sheetViews>
  <sheetFormatPr baseColWidth="10" defaultRowHeight="15" x14ac:dyDescent="0.25"/>
  <cols>
    <col min="1" max="1" width="12.5703125" bestFit="1" customWidth="1"/>
    <col min="2" max="2" width="16.28515625" customWidth="1"/>
    <col min="3" max="3" width="15.7109375" customWidth="1"/>
    <col min="4" max="4" width="14.85546875" customWidth="1"/>
    <col min="5" max="5" width="14.5703125" customWidth="1"/>
    <col min="6" max="6" width="16.85546875" customWidth="1"/>
  </cols>
  <sheetData>
    <row r="1" spans="1:12" ht="16.5" x14ac:dyDescent="0.25">
      <c r="A1" s="340" t="s">
        <v>761</v>
      </c>
      <c r="B1" s="340" t="s">
        <v>762</v>
      </c>
      <c r="C1" s="340" t="s">
        <v>763</v>
      </c>
      <c r="D1" s="340" t="s">
        <v>764</v>
      </c>
      <c r="E1" s="340" t="s">
        <v>479</v>
      </c>
      <c r="F1" s="340" t="s">
        <v>765</v>
      </c>
      <c r="G1" s="340">
        <v>2020</v>
      </c>
      <c r="H1" s="340">
        <v>2021</v>
      </c>
      <c r="I1" s="340">
        <v>2022</v>
      </c>
      <c r="J1" s="340">
        <v>2023</v>
      </c>
      <c r="K1" s="340">
        <v>2024</v>
      </c>
      <c r="L1" s="340" t="s">
        <v>375</v>
      </c>
    </row>
    <row r="2" spans="1:12" ht="39.6" customHeight="1" x14ac:dyDescent="0.25">
      <c r="A2" s="780" t="s">
        <v>766</v>
      </c>
      <c r="B2" s="780" t="s">
        <v>767</v>
      </c>
      <c r="C2" s="780" t="s">
        <v>768</v>
      </c>
      <c r="D2" s="780" t="s">
        <v>491</v>
      </c>
      <c r="E2" s="780" t="s">
        <v>724</v>
      </c>
      <c r="F2" s="781" t="s">
        <v>769</v>
      </c>
      <c r="G2" s="783">
        <v>78504000</v>
      </c>
      <c r="H2" s="783">
        <v>7672000</v>
      </c>
      <c r="I2" s="783">
        <v>538358167</v>
      </c>
      <c r="J2" s="784">
        <v>0</v>
      </c>
      <c r="K2" s="784">
        <v>0</v>
      </c>
      <c r="L2" s="782">
        <f>SUM(G2:K3)</f>
        <v>624534167</v>
      </c>
    </row>
    <row r="3" spans="1:12" x14ac:dyDescent="0.25">
      <c r="A3" s="780"/>
      <c r="B3" s="780"/>
      <c r="C3" s="780"/>
      <c r="D3" s="780"/>
      <c r="E3" s="780"/>
      <c r="F3" s="781"/>
      <c r="G3" s="783"/>
      <c r="H3" s="783"/>
      <c r="I3" s="783"/>
      <c r="J3" s="784"/>
      <c r="K3" s="784"/>
      <c r="L3" s="782"/>
    </row>
    <row r="4" spans="1:12" ht="49.5" x14ac:dyDescent="0.25">
      <c r="A4" s="780"/>
      <c r="B4" s="780"/>
      <c r="C4" s="341" t="s">
        <v>768</v>
      </c>
      <c r="D4" s="341" t="s">
        <v>770</v>
      </c>
      <c r="E4" s="341"/>
      <c r="F4" s="342" t="s">
        <v>333</v>
      </c>
      <c r="G4" s="343">
        <v>0</v>
      </c>
      <c r="H4" s="343">
        <v>0</v>
      </c>
      <c r="I4" s="343">
        <v>0</v>
      </c>
      <c r="J4" s="344">
        <f>+INVERSIÓN!DL18</f>
        <v>525121000</v>
      </c>
      <c r="K4" s="344">
        <v>0</v>
      </c>
      <c r="L4" s="345">
        <f>SUM(G4:K4)</f>
        <v>525121000</v>
      </c>
    </row>
    <row r="5" spans="1:12" ht="41.25" x14ac:dyDescent="0.25">
      <c r="A5" s="780"/>
      <c r="B5" s="780"/>
      <c r="C5" s="341" t="s">
        <v>771</v>
      </c>
      <c r="D5" s="341" t="s">
        <v>494</v>
      </c>
      <c r="E5" s="341" t="s">
        <v>724</v>
      </c>
      <c r="F5" s="342" t="s">
        <v>772</v>
      </c>
      <c r="G5" s="344">
        <v>91259925</v>
      </c>
      <c r="H5" s="344">
        <v>50000000</v>
      </c>
      <c r="I5" s="344">
        <v>76069667</v>
      </c>
      <c r="J5" s="344">
        <v>286082011</v>
      </c>
      <c r="K5" s="344">
        <v>0</v>
      </c>
      <c r="L5" s="345">
        <f>SUM(G5:K5)</f>
        <v>503411603</v>
      </c>
    </row>
    <row r="6" spans="1:12" ht="39.6" customHeight="1" x14ac:dyDescent="0.25">
      <c r="A6" s="780"/>
      <c r="B6" s="780"/>
      <c r="C6" s="780" t="s">
        <v>773</v>
      </c>
      <c r="D6" s="780" t="s">
        <v>497</v>
      </c>
      <c r="E6" s="780" t="s">
        <v>724</v>
      </c>
      <c r="F6" s="781" t="s">
        <v>774</v>
      </c>
      <c r="G6" s="783">
        <v>525473670</v>
      </c>
      <c r="H6" s="783">
        <v>776901400</v>
      </c>
      <c r="I6" s="783">
        <v>903732614</v>
      </c>
      <c r="J6" s="783">
        <f>+INVERSIÓN!DL32</f>
        <v>757264000</v>
      </c>
      <c r="K6" s="783">
        <v>900000000</v>
      </c>
      <c r="L6" s="782">
        <f>SUM(G6:K7)</f>
        <v>3863371684</v>
      </c>
    </row>
    <row r="7" spans="1:12" x14ac:dyDescent="0.25">
      <c r="A7" s="780"/>
      <c r="B7" s="780"/>
      <c r="C7" s="780"/>
      <c r="D7" s="780"/>
      <c r="E7" s="780"/>
      <c r="F7" s="781"/>
      <c r="G7" s="783"/>
      <c r="H7" s="783"/>
      <c r="I7" s="783"/>
      <c r="J7" s="783"/>
      <c r="K7" s="783"/>
      <c r="L7" s="782"/>
    </row>
    <row r="8" spans="1:12" ht="33" x14ac:dyDescent="0.25">
      <c r="A8" s="780"/>
      <c r="B8" s="780" t="s">
        <v>766</v>
      </c>
      <c r="C8" s="341" t="s">
        <v>775</v>
      </c>
      <c r="D8" s="341" t="s">
        <v>541</v>
      </c>
      <c r="E8" s="346" t="s">
        <v>776</v>
      </c>
      <c r="F8" s="342" t="s">
        <v>777</v>
      </c>
      <c r="G8" s="344">
        <v>87566850</v>
      </c>
      <c r="H8" s="344">
        <v>1084003000</v>
      </c>
      <c r="I8" s="344">
        <v>970910701</v>
      </c>
      <c r="J8" s="343">
        <v>0</v>
      </c>
      <c r="K8" s="343">
        <v>0</v>
      </c>
      <c r="L8" s="344">
        <f>SUM(G8:K8)</f>
        <v>2142480551</v>
      </c>
    </row>
    <row r="9" spans="1:12" ht="33" x14ac:dyDescent="0.25">
      <c r="A9" s="780"/>
      <c r="B9" s="780"/>
      <c r="C9" s="341" t="s">
        <v>778</v>
      </c>
      <c r="D9" s="341" t="s">
        <v>554</v>
      </c>
      <c r="E9" s="341" t="s">
        <v>555</v>
      </c>
      <c r="F9" s="341" t="s">
        <v>779</v>
      </c>
      <c r="G9" s="344">
        <v>0</v>
      </c>
      <c r="H9" s="344">
        <v>1772816000</v>
      </c>
      <c r="I9" s="344">
        <v>4032060127</v>
      </c>
      <c r="J9" s="344">
        <f>+INVERSIÓN!DL46</f>
        <v>2745216750</v>
      </c>
      <c r="K9" s="344">
        <v>0</v>
      </c>
      <c r="L9" s="344">
        <f>SUM(G9:K9)</f>
        <v>8550092877</v>
      </c>
    </row>
    <row r="10" spans="1:12" ht="33" x14ac:dyDescent="0.25">
      <c r="A10" s="780"/>
      <c r="B10" s="780"/>
      <c r="C10" s="341" t="s">
        <v>778</v>
      </c>
      <c r="D10" s="341" t="s">
        <v>554</v>
      </c>
      <c r="E10" s="341" t="s">
        <v>555</v>
      </c>
      <c r="F10" s="341" t="s">
        <v>739</v>
      </c>
      <c r="G10" s="344">
        <v>0</v>
      </c>
      <c r="H10" s="344">
        <v>0</v>
      </c>
      <c r="I10" s="344">
        <v>0</v>
      </c>
      <c r="J10" s="344">
        <v>0</v>
      </c>
      <c r="K10" s="344">
        <f>+INVERSIÓN!DN53</f>
        <v>3979143000</v>
      </c>
      <c r="L10" s="344">
        <f>SUM(G10:K10)</f>
        <v>3979143000</v>
      </c>
    </row>
    <row r="11" spans="1:12" x14ac:dyDescent="0.25">
      <c r="A11" s="785" t="s">
        <v>391</v>
      </c>
      <c r="B11" s="785"/>
      <c r="C11" s="785"/>
      <c r="D11" s="785"/>
      <c r="E11" s="785"/>
      <c r="F11" s="785"/>
      <c r="G11" s="345">
        <f>+G2+G4+G5+G6+G8+G9+G10</f>
        <v>782804445</v>
      </c>
      <c r="H11" s="345">
        <f t="shared" ref="H11:L11" si="0">+H2+H4+H5+H6+H8+H9+H10</f>
        <v>3691392400</v>
      </c>
      <c r="I11" s="345">
        <f t="shared" si="0"/>
        <v>6521131276</v>
      </c>
      <c r="J11" s="345">
        <f t="shared" si="0"/>
        <v>4313683761</v>
      </c>
      <c r="K11" s="345">
        <f t="shared" si="0"/>
        <v>4879143000</v>
      </c>
      <c r="L11" s="345">
        <f t="shared" si="0"/>
        <v>20188154882</v>
      </c>
    </row>
    <row r="14" spans="1:12" ht="15.75" thickBot="1" x14ac:dyDescent="0.3"/>
    <row r="15" spans="1:12" ht="36.75" thickBot="1" x14ac:dyDescent="0.3">
      <c r="A15" s="347" t="s">
        <v>780</v>
      </c>
      <c r="B15" s="348">
        <v>2020</v>
      </c>
      <c r="C15" s="348">
        <v>2021</v>
      </c>
      <c r="D15" s="348">
        <v>2022</v>
      </c>
      <c r="E15" s="348">
        <v>2023</v>
      </c>
      <c r="F15" s="348">
        <v>2024</v>
      </c>
      <c r="G15" s="348" t="s">
        <v>391</v>
      </c>
    </row>
    <row r="16" spans="1:12" x14ac:dyDescent="0.25">
      <c r="A16" s="781" t="s">
        <v>769</v>
      </c>
      <c r="B16" s="783">
        <v>78504000</v>
      </c>
      <c r="C16" s="783">
        <v>7672000</v>
      </c>
      <c r="D16" s="783">
        <v>538358167</v>
      </c>
      <c r="E16" s="784">
        <v>0</v>
      </c>
      <c r="F16" s="784">
        <v>0</v>
      </c>
      <c r="G16" s="782">
        <v>624534167</v>
      </c>
    </row>
    <row r="17" spans="1:7" x14ac:dyDescent="0.25">
      <c r="A17" s="781"/>
      <c r="B17" s="783"/>
      <c r="C17" s="783"/>
      <c r="D17" s="783"/>
      <c r="E17" s="784"/>
      <c r="F17" s="784"/>
      <c r="G17" s="782"/>
    </row>
    <row r="18" spans="1:7" ht="74.25" x14ac:dyDescent="0.25">
      <c r="A18" s="342" t="s">
        <v>333</v>
      </c>
      <c r="B18" s="343">
        <v>0</v>
      </c>
      <c r="C18" s="343">
        <v>0</v>
      </c>
      <c r="D18" s="343">
        <v>0</v>
      </c>
      <c r="E18" s="344">
        <v>525121000</v>
      </c>
      <c r="F18" s="344">
        <v>0</v>
      </c>
      <c r="G18" s="345">
        <v>525121000</v>
      </c>
    </row>
    <row r="19" spans="1:7" ht="41.25" x14ac:dyDescent="0.25">
      <c r="A19" s="342" t="s">
        <v>772</v>
      </c>
      <c r="B19" s="344">
        <v>91259925</v>
      </c>
      <c r="C19" s="344">
        <v>50000000</v>
      </c>
      <c r="D19" s="344">
        <v>76069667</v>
      </c>
      <c r="E19" s="344">
        <v>286082011</v>
      </c>
      <c r="F19" s="344">
        <v>0</v>
      </c>
      <c r="G19" s="345">
        <f>SUM(B19:F19)</f>
        <v>503411603</v>
      </c>
    </row>
    <row r="20" spans="1:7" x14ac:dyDescent="0.25">
      <c r="A20" s="781" t="s">
        <v>774</v>
      </c>
      <c r="B20" s="783">
        <v>525473670</v>
      </c>
      <c r="C20" s="783">
        <v>776901400</v>
      </c>
      <c r="D20" s="783">
        <v>903732614</v>
      </c>
      <c r="E20" s="783">
        <f>+INVERSIÓN!DG46</f>
        <v>0</v>
      </c>
      <c r="F20" s="783">
        <v>900000000</v>
      </c>
      <c r="G20" s="782">
        <f>SUM(B20:F21)</f>
        <v>3106107684</v>
      </c>
    </row>
    <row r="21" spans="1:7" x14ac:dyDescent="0.25">
      <c r="A21" s="781"/>
      <c r="B21" s="783"/>
      <c r="C21" s="783"/>
      <c r="D21" s="783"/>
      <c r="E21" s="783"/>
      <c r="F21" s="783"/>
      <c r="G21" s="782"/>
    </row>
    <row r="22" spans="1:7" ht="33" x14ac:dyDescent="0.25">
      <c r="A22" s="342" t="s">
        <v>777</v>
      </c>
      <c r="B22" s="344">
        <v>87566850</v>
      </c>
      <c r="C22" s="344">
        <v>1084003000</v>
      </c>
      <c r="D22" s="344">
        <v>970910701</v>
      </c>
      <c r="E22" s="343">
        <v>0</v>
      </c>
      <c r="F22" s="343">
        <v>0</v>
      </c>
      <c r="G22" s="344">
        <f>SUM(B22:F22)</f>
        <v>2142480551</v>
      </c>
    </row>
    <row r="23" spans="1:7" ht="41.25" x14ac:dyDescent="0.25">
      <c r="A23" s="341" t="s">
        <v>779</v>
      </c>
      <c r="B23" s="344">
        <v>0</v>
      </c>
      <c r="C23" s="344">
        <v>1772816000</v>
      </c>
      <c r="D23" s="344">
        <v>4032060127</v>
      </c>
      <c r="E23" s="344">
        <f>+INVERSIÓN!DG60</f>
        <v>450317134</v>
      </c>
      <c r="F23" s="344">
        <v>0</v>
      </c>
      <c r="G23" s="344">
        <f>SUM(B23:F23)</f>
        <v>6255193261</v>
      </c>
    </row>
    <row r="24" spans="1:7" ht="41.25" x14ac:dyDescent="0.25">
      <c r="A24" s="341" t="s">
        <v>739</v>
      </c>
      <c r="B24" s="344">
        <v>0</v>
      </c>
      <c r="C24" s="344">
        <v>0</v>
      </c>
      <c r="D24" s="344">
        <v>0</v>
      </c>
      <c r="E24" s="344">
        <v>0</v>
      </c>
      <c r="F24" s="344">
        <f>+INVERSIÓN!DI67</f>
        <v>0</v>
      </c>
      <c r="G24" s="344">
        <f>SUM(B24:F24)</f>
        <v>0</v>
      </c>
    </row>
    <row r="27" spans="1:7" ht="15.75" thickBot="1" x14ac:dyDescent="0.3"/>
    <row r="28" spans="1:7" ht="15.75" thickBot="1" x14ac:dyDescent="0.3">
      <c r="A28" s="349">
        <v>695237595</v>
      </c>
      <c r="B28" s="350">
        <v>834573400</v>
      </c>
      <c r="C28" s="350">
        <v>1518160448</v>
      </c>
      <c r="D28" s="350">
        <v>1568467011</v>
      </c>
      <c r="E28" s="350">
        <v>900000000</v>
      </c>
      <c r="F28" s="339">
        <f>SUM(A28:E28)</f>
        <v>5516438454</v>
      </c>
    </row>
    <row r="29" spans="1:7" ht="15.75" thickBot="1" x14ac:dyDescent="0.3">
      <c r="A29" s="351">
        <v>87566850</v>
      </c>
      <c r="B29" s="352">
        <v>2856819000</v>
      </c>
      <c r="C29" s="352">
        <v>5002970828</v>
      </c>
      <c r="D29" s="352">
        <v>2745216750</v>
      </c>
      <c r="E29" s="352">
        <v>3979143000</v>
      </c>
      <c r="F29" s="339">
        <f>SUM(A29:E29)</f>
        <v>14671716428</v>
      </c>
    </row>
    <row r="30" spans="1:7" x14ac:dyDescent="0.25">
      <c r="A30" s="339">
        <f>SUM(A28:A29)</f>
        <v>782804445</v>
      </c>
      <c r="B30" s="339">
        <f t="shared" ref="B30:E30" si="1">SUM(B28:B29)</f>
        <v>3691392400</v>
      </c>
      <c r="C30" s="339">
        <f t="shared" si="1"/>
        <v>6521131276</v>
      </c>
      <c r="D30" s="339">
        <f t="shared" si="1"/>
        <v>4313683761</v>
      </c>
      <c r="E30" s="339">
        <f t="shared" si="1"/>
        <v>4879143000</v>
      </c>
      <c r="F30" s="339">
        <f>SUM(F28+F29)</f>
        <v>20188154882</v>
      </c>
    </row>
  </sheetData>
  <mergeCells count="38">
    <mergeCell ref="G16:G17"/>
    <mergeCell ref="A20:A21"/>
    <mergeCell ref="B20:B21"/>
    <mergeCell ref="C20:C21"/>
    <mergeCell ref="D20:D21"/>
    <mergeCell ref="E20:E21"/>
    <mergeCell ref="F20:F21"/>
    <mergeCell ref="G20:G21"/>
    <mergeCell ref="A11:F11"/>
    <mergeCell ref="A2:A10"/>
    <mergeCell ref="B8:B10"/>
    <mergeCell ref="A16:A17"/>
    <mergeCell ref="B16:B17"/>
    <mergeCell ref="C16:C17"/>
    <mergeCell ref="D16:D17"/>
    <mergeCell ref="E16:E17"/>
    <mergeCell ref="F16:F17"/>
    <mergeCell ref="B2:B7"/>
    <mergeCell ref="C2:C3"/>
    <mergeCell ref="D2:D3"/>
    <mergeCell ref="E2:E3"/>
    <mergeCell ref="F2:F3"/>
    <mergeCell ref="C6:C7"/>
    <mergeCell ref="D6:D7"/>
    <mergeCell ref="E6:E7"/>
    <mergeCell ref="F6:F7"/>
    <mergeCell ref="L6:L7"/>
    <mergeCell ref="G2:G3"/>
    <mergeCell ref="H2:H3"/>
    <mergeCell ref="I2:I3"/>
    <mergeCell ref="J2:J3"/>
    <mergeCell ref="K2:K3"/>
    <mergeCell ref="L2:L3"/>
    <mergeCell ref="G6:G7"/>
    <mergeCell ref="H6:H7"/>
    <mergeCell ref="I6:I7"/>
    <mergeCell ref="J6:J7"/>
    <mergeCell ref="K6:K7"/>
  </mergeCells>
  <pageMargins left="0.7" right="0.7" top="0.75" bottom="0.75" header="0.3" footer="0.3"/>
  <pageSetup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GESTIÓN</vt:lpstr>
      <vt:lpstr>INVERSIÓN</vt:lpstr>
      <vt:lpstr>ACTIVIDADES</vt:lpstr>
      <vt:lpstr>TERRITORIALIZACION</vt:lpstr>
      <vt:lpstr>SPI</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alquiler241 SPCI</cp:lastModifiedBy>
  <cp:lastPrinted>2021-06-24T10:20:33Z</cp:lastPrinted>
  <dcterms:created xsi:type="dcterms:W3CDTF">2010-03-25T16:40:43Z</dcterms:created>
  <dcterms:modified xsi:type="dcterms:W3CDTF">2024-01-30T19:01:11Z</dcterms:modified>
</cp:coreProperties>
</file>